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/>
  <mc:AlternateContent xmlns:mc="http://schemas.openxmlformats.org/markup-compatibility/2006">
    <mc:Choice Requires="x15">
      <x15ac:absPath xmlns:x15ac="http://schemas.microsoft.com/office/spreadsheetml/2010/11/ac" url="https://hwbwave15-my.sharepoint.com/personal/fordc108_hwbcymru_net/Documents/Finance/26 27/"/>
    </mc:Choice>
  </mc:AlternateContent>
  <xr:revisionPtr revIDLastSave="0" documentId="8_{EB4EF36D-81F5-4CD4-8D44-D692699011EF}" xr6:coauthVersionLast="47" xr6:coauthVersionMax="47" xr10:uidLastSave="{00000000-0000-0000-0000-000000000000}"/>
  <bookViews>
    <workbookView xWindow="-120" yWindow="-120" windowWidth="29040" windowHeight="15720" xr2:uid="{8900ED6F-90F7-425A-876C-9940D82E67C4}"/>
  </bookViews>
  <sheets>
    <sheet name="Sheet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79" i="1" l="1"/>
  <c r="G179" i="1" s="1"/>
  <c r="E179" i="1"/>
  <c r="F178" i="1"/>
  <c r="F180" i="1" s="1"/>
  <c r="E178" i="1"/>
  <c r="E180" i="1" s="1"/>
  <c r="F117" i="1"/>
  <c r="F138" i="1" s="1"/>
  <c r="F113" i="1"/>
  <c r="F134" i="1" s="1"/>
  <c r="F104" i="1"/>
  <c r="F105" i="1" s="1"/>
  <c r="G103" i="1"/>
  <c r="G105" i="1" s="1"/>
  <c r="F103" i="1"/>
  <c r="F95" i="1"/>
  <c r="B95" i="1"/>
  <c r="B94" i="1"/>
  <c r="G90" i="1"/>
  <c r="F90" i="1"/>
  <c r="B90" i="1"/>
  <c r="F86" i="1"/>
  <c r="B82" i="1"/>
  <c r="G79" i="1"/>
  <c r="F79" i="1"/>
  <c r="E79" i="1"/>
  <c r="F78" i="1"/>
  <c r="F77" i="1"/>
  <c r="F76" i="1"/>
  <c r="F82" i="1" s="1"/>
  <c r="F70" i="1"/>
  <c r="G67" i="1"/>
  <c r="F67" i="1"/>
  <c r="G66" i="1"/>
  <c r="B66" i="1"/>
  <c r="F65" i="1"/>
  <c r="F66" i="1" s="1"/>
  <c r="F64" i="1"/>
  <c r="G63" i="1"/>
  <c r="F63" i="1"/>
  <c r="F62" i="1"/>
  <c r="F61" i="1"/>
  <c r="G60" i="1"/>
  <c r="F60" i="1"/>
  <c r="F59" i="1"/>
  <c r="F58" i="1"/>
  <c r="F57" i="1"/>
  <c r="G56" i="1"/>
  <c r="F56" i="1"/>
  <c r="F55" i="1"/>
  <c r="F54" i="1"/>
  <c r="G53" i="1"/>
  <c r="F53" i="1"/>
  <c r="F52" i="1"/>
  <c r="G51" i="1"/>
  <c r="F51" i="1"/>
  <c r="F48" i="1"/>
  <c r="F45" i="1"/>
  <c r="F44" i="1"/>
  <c r="G43" i="1"/>
  <c r="F43" i="1"/>
  <c r="B43" i="1"/>
  <c r="B72" i="1" s="1"/>
  <c r="B84" i="1" s="1"/>
  <c r="B88" i="1" s="1"/>
  <c r="B92" i="1" s="1"/>
  <c r="B98" i="1" s="1"/>
  <c r="F42" i="1"/>
  <c r="F41" i="1"/>
  <c r="F38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F16" i="1"/>
  <c r="G15" i="1"/>
  <c r="F15" i="1"/>
  <c r="F72" i="1" s="1"/>
  <c r="E7" i="1"/>
  <c r="G6" i="1"/>
  <c r="E6" i="1"/>
  <c r="E5" i="1"/>
  <c r="F84" i="1" l="1"/>
  <c r="F88" i="1" s="1"/>
  <c r="F92" i="1" s="1"/>
  <c r="F98" i="1"/>
  <c r="F111" i="1"/>
  <c r="G178" i="1"/>
  <c r="G180" i="1" s="1"/>
  <c r="F132" i="1" l="1"/>
  <c r="F115" i="1"/>
  <c r="F136" i="1" s="1"/>
</calcChain>
</file>

<file path=xl/sharedStrings.xml><?xml version="1.0" encoding="utf-8"?>
<sst xmlns="http://schemas.openxmlformats.org/spreadsheetml/2006/main" count="190" uniqueCount="164">
  <si>
    <t>These costings/estimates have been prepared by your LFM team.</t>
  </si>
  <si>
    <t>The figures must not be accepted, without checking the details thoroughly and consulting with your LFM Officer.</t>
  </si>
  <si>
    <t>Cardiff County Council</t>
  </si>
  <si>
    <t>Governor Approved Budget</t>
  </si>
  <si>
    <t>Indicative</t>
  </si>
  <si>
    <t>Gov. Appr'd</t>
  </si>
  <si>
    <t>FORMULA</t>
  </si>
  <si>
    <t>Budget</t>
  </si>
  <si>
    <t>Allocation</t>
  </si>
  <si>
    <t>£'s</t>
  </si>
  <si>
    <t>EMPLOYEES</t>
  </si>
  <si>
    <t>1001*</t>
  </si>
  <si>
    <t>Full Time Teaching Staff</t>
  </si>
  <si>
    <t>1002*</t>
  </si>
  <si>
    <t>School Supply Short Term (Teachers)</t>
  </si>
  <si>
    <t>1005*</t>
  </si>
  <si>
    <t>Full Time Teachers - ALN Resource Base (Unit)</t>
  </si>
  <si>
    <t>1007*</t>
  </si>
  <si>
    <t>Full Time Teachers - ALN</t>
  </si>
  <si>
    <t>1021*</t>
  </si>
  <si>
    <t>Foreign Language Assistants</t>
  </si>
  <si>
    <t>1022*</t>
  </si>
  <si>
    <t>Teaching Assistants - ALN Support Staff</t>
  </si>
  <si>
    <t>1024*</t>
  </si>
  <si>
    <t>Teaching Assistants</t>
  </si>
  <si>
    <t>1026*</t>
  </si>
  <si>
    <t>Teaching Assistants - ALN Resource Base (Unit)</t>
  </si>
  <si>
    <t>1027*</t>
  </si>
  <si>
    <t>Teaching Assistants - Additional ALN Support</t>
  </si>
  <si>
    <t>1031*</t>
  </si>
  <si>
    <t>Technicians</t>
  </si>
  <si>
    <t>1033*</t>
  </si>
  <si>
    <t>Mid day Supervisors</t>
  </si>
  <si>
    <t>1043*</t>
  </si>
  <si>
    <t>Attendance Officers</t>
  </si>
  <si>
    <t>1501*</t>
  </si>
  <si>
    <t>Caretakers</t>
  </si>
  <si>
    <t>1502*</t>
  </si>
  <si>
    <t>Cleaners</t>
  </si>
  <si>
    <t>1605*</t>
  </si>
  <si>
    <t>Breakfast Club Staff/Other **</t>
  </si>
  <si>
    <t>1400*</t>
  </si>
  <si>
    <t>Administrative Staff</t>
  </si>
  <si>
    <t>1790*</t>
  </si>
  <si>
    <t>Agency Staff</t>
  </si>
  <si>
    <t>17015/19122</t>
  </si>
  <si>
    <t>PILON/Redundancy</t>
  </si>
  <si>
    <t>19131</t>
  </si>
  <si>
    <t>Staff Advertising</t>
  </si>
  <si>
    <t>19136</t>
  </si>
  <si>
    <t>Mutual Supply Fund Contribution</t>
  </si>
  <si>
    <t>19139</t>
  </si>
  <si>
    <t>Performance Mgt</t>
  </si>
  <si>
    <t>19141</t>
  </si>
  <si>
    <t>Staff Training</t>
  </si>
  <si>
    <t>19146</t>
  </si>
  <si>
    <t>PDG/EIG Agency</t>
  </si>
  <si>
    <t>191**</t>
  </si>
  <si>
    <t>Other Staff Costs</t>
  </si>
  <si>
    <t>Based on 2025-26 costs</t>
  </si>
  <si>
    <t>PREMISES COSTS</t>
  </si>
  <si>
    <t>20***</t>
  </si>
  <si>
    <t>Premises Related Expenditure</t>
  </si>
  <si>
    <t>2100*</t>
  </si>
  <si>
    <t>Energy Costs</t>
  </si>
  <si>
    <t>23001</t>
  </si>
  <si>
    <t>Rates (Earmarked)</t>
  </si>
  <si>
    <t>24002</t>
  </si>
  <si>
    <t>Water Charges</t>
  </si>
  <si>
    <t>27***</t>
  </si>
  <si>
    <t>Cleaning and Domestic Supplies (Inc Key Holder)</t>
  </si>
  <si>
    <t>TRANSPORT AND SERVICES</t>
  </si>
  <si>
    <t>30***/63***</t>
  </si>
  <si>
    <t>Transport Related Costs</t>
  </si>
  <si>
    <t>SUPPLIES AND SERVICES</t>
  </si>
  <si>
    <t>40101</t>
  </si>
  <si>
    <t>Furniture</t>
  </si>
  <si>
    <t>40102</t>
  </si>
  <si>
    <t>Teaching Materials</t>
  </si>
  <si>
    <t xml:space="preserve">Cross ref to SIP </t>
  </si>
  <si>
    <t>40105</t>
  </si>
  <si>
    <t>Library Books</t>
  </si>
  <si>
    <t>40118</t>
  </si>
  <si>
    <t>Games &amp; Activities</t>
  </si>
  <si>
    <t>40161</t>
  </si>
  <si>
    <t>Insurances</t>
  </si>
  <si>
    <t>44551</t>
  </si>
  <si>
    <t>Charges For Music Services</t>
  </si>
  <si>
    <t>47102</t>
  </si>
  <si>
    <t>Subscriptions</t>
  </si>
  <si>
    <t>410**</t>
  </si>
  <si>
    <t xml:space="preserve">Breakfast Club Provisions/Free School Meals to Staff </t>
  </si>
  <si>
    <t>43001</t>
  </si>
  <si>
    <t>Printing/Stationery &amp; General Expenses</t>
  </si>
  <si>
    <t>Exam Fees</t>
  </si>
  <si>
    <t>450**</t>
  </si>
  <si>
    <t xml:space="preserve">Communications </t>
  </si>
  <si>
    <t>45501</t>
  </si>
  <si>
    <t>Leasing Charges</t>
  </si>
  <si>
    <t>46001</t>
  </si>
  <si>
    <t>General Expenses</t>
  </si>
  <si>
    <t>46016</t>
  </si>
  <si>
    <t>Clerks To Governors Expenses</t>
  </si>
  <si>
    <t>46019/46508</t>
  </si>
  <si>
    <t>PDG/EIG Expenditure</t>
  </si>
  <si>
    <t>Other Expenses  - clawbacks</t>
  </si>
  <si>
    <t>46501</t>
  </si>
  <si>
    <t>Home/Hospital tuition</t>
  </si>
  <si>
    <t>CENTRAL DEPARTMENTAL SUPPORT</t>
  </si>
  <si>
    <t>60***</t>
  </si>
  <si>
    <t xml:space="preserve">Service Units </t>
  </si>
  <si>
    <t>GROSS EXPENDITURE</t>
  </si>
  <si>
    <t>LESS:</t>
  </si>
  <si>
    <t>7****</t>
  </si>
  <si>
    <t>School Income</t>
  </si>
  <si>
    <t>Lettings</t>
  </si>
  <si>
    <t>8****</t>
  </si>
  <si>
    <t>LA Income</t>
  </si>
  <si>
    <t>2026-27 Grant Allocation</t>
  </si>
  <si>
    <t>89002/73036</t>
  </si>
  <si>
    <t>School Interest/Loan/Investment Withdrawal</t>
  </si>
  <si>
    <t>85451</t>
  </si>
  <si>
    <t>GROSS INCOME</t>
  </si>
  <si>
    <t>NET EXPENDITURE</t>
  </si>
  <si>
    <t>49981/49982</t>
  </si>
  <si>
    <t>Unallocated Funds -Surplus/ (Deficit)</t>
  </si>
  <si>
    <t>FORMULA ALLOCATION/OUT-TURN</t>
  </si>
  <si>
    <r>
      <t>LESS:</t>
    </r>
    <r>
      <rPr>
        <sz val="10"/>
        <rFont val="Arial"/>
        <family val="2"/>
      </rPr>
      <t xml:space="preserve"> EARMARKED SUMS (*)</t>
    </r>
  </si>
  <si>
    <t>NET CONTROLLABLE EXPENDITURE</t>
  </si>
  <si>
    <t xml:space="preserve"> </t>
  </si>
  <si>
    <t>Balances Brought Forward (C/f + Adj Investment)</t>
  </si>
  <si>
    <t>Balance Carried Forward</t>
  </si>
  <si>
    <t>Adjustments to Investments Proposed</t>
  </si>
  <si>
    <t>for this Financial Year.</t>
  </si>
  <si>
    <t>Investments Currently Held</t>
  </si>
  <si>
    <t>@ 1st April</t>
  </si>
  <si>
    <t>Principal</t>
  </si>
  <si>
    <t>Interest</t>
  </si>
  <si>
    <t>Total Value</t>
  </si>
  <si>
    <t>Amount of Investment  £</t>
  </si>
  <si>
    <t>Identified Surplus  £</t>
  </si>
  <si>
    <t>Total Surplus Balance  £</t>
  </si>
  <si>
    <t>Total Surplus Balance  %</t>
  </si>
  <si>
    <t>Surplus Balances</t>
  </si>
  <si>
    <t>The School Funding (Wales) Regulation 2010, gives LA the provision to direct and reclaim surplus balances from a Governing Body, where balances</t>
  </si>
  <si>
    <t>are above the agreed levels. The Governing Body is required to notify the LA of its intended use of surplus balances including investments.</t>
  </si>
  <si>
    <t>As locally agreed in Cardiff, Primary Schools are able to carry forward £50,000 (£100,000 for Secondary/Special Schools) or 4% of budget share</t>
  </si>
  <si>
    <t>if higher, to a maximum of £100,000 (£200,000 for Secondary/Special Schools), where the school has a valid reason for holding such balances.</t>
  </si>
  <si>
    <t>Intended Use of Surplus Balance:</t>
  </si>
  <si>
    <t>Print Name</t>
  </si>
  <si>
    <t xml:space="preserve">       (Chair of Governors)</t>
  </si>
  <si>
    <t>Signature</t>
  </si>
  <si>
    <t>Date</t>
  </si>
  <si>
    <t xml:space="preserve">                       </t>
  </si>
  <si>
    <t>DECLARATION</t>
  </si>
  <si>
    <t>The above "Amended Budget" (Spending Plan) was approved by the Full Governing Body on the …………………………………</t>
  </si>
  <si>
    <t xml:space="preserve">Please return scanned, signed copy to LFMGOVAPPBUDGETS@cardiff.gov.uk </t>
  </si>
  <si>
    <t>Fund Analysis (Hybrid Scheme)</t>
  </si>
  <si>
    <t>LEA Budget</t>
  </si>
  <si>
    <t>GOVERNOR</t>
  </si>
  <si>
    <t>VIREMENT</t>
  </si>
  <si>
    <t>Current Account (01 Fund)</t>
  </si>
  <si>
    <t>Salaries / Misc.    (02 Fund)</t>
  </si>
  <si>
    <t xml:space="preserve">Based on the above fund analysis, it is recommended that a fund transfer is actioned through the Council.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</si>
</sst>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_-;\-* #,##0_-;_-* &quot;-&quot;_-;_-@_-"/>
    <numFmt numFmtId="165" formatCode="_-* #,##0.00_-;\-* #,##0.00_-;_-* &quot;-&quot;??_-;_-@_-"/>
    <numFmt numFmtId="166" formatCode="#,##0;[Red]\(#,##0\)"/>
    <numFmt numFmtId="167" formatCode="#"/>
    <numFmt numFmtId="168" formatCode="#,##0_ ;[Red]\-#,##0\ "/>
  </numFmts>
  <fonts count="3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2"/>
      <name val="Arial"/>
      <family val="2"/>
    </font>
    <font>
      <sz val="9"/>
      <color indexed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sz val="10"/>
      <color indexed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0"/>
      <color indexed="53"/>
      <name val="Arial"/>
      <family val="2"/>
    </font>
    <font>
      <sz val="8"/>
      <color indexed="8"/>
      <name val="Arial"/>
      <family val="2"/>
    </font>
    <font>
      <sz val="8"/>
      <color indexed="10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10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b/>
      <u/>
      <sz val="12"/>
      <name val="Arial"/>
      <family val="2"/>
    </font>
    <font>
      <b/>
      <u/>
      <sz val="12"/>
      <color indexed="8"/>
      <name val="Arial"/>
      <family val="2"/>
    </font>
    <font>
      <sz val="8"/>
      <color indexed="12"/>
      <name val="Arial"/>
      <family val="2"/>
    </font>
    <font>
      <b/>
      <sz val="8"/>
      <color indexed="12"/>
      <name val="Arial"/>
      <family val="2"/>
    </font>
    <font>
      <sz val="12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</cellStyleXfs>
  <cellXfs count="210">
    <xf numFmtId="0" fontId="0" fillId="0" borderId="0" xfId="0"/>
    <xf numFmtId="166" fontId="3" fillId="0" borderId="0" xfId="0" applyNumberFormat="1" applyFont="1"/>
    <xf numFmtId="166" fontId="3" fillId="0" borderId="7" xfId="1" applyNumberFormat="1" applyFont="1" applyBorder="1" applyAlignment="1">
      <alignment horizontal="right"/>
    </xf>
    <xf numFmtId="166" fontId="3" fillId="0" borderId="0" xfId="1" applyNumberFormat="1" applyFont="1" applyBorder="1" applyAlignment="1">
      <alignment horizontal="right"/>
    </xf>
    <xf numFmtId="166" fontId="3" fillId="0" borderId="0" xfId="0" applyNumberFormat="1" applyFont="1" applyAlignment="1">
      <alignment horizontal="left"/>
    </xf>
    <xf numFmtId="166" fontId="4" fillId="2" borderId="8" xfId="1" applyNumberFormat="1" applyFont="1" applyFill="1" applyBorder="1" applyAlignment="1">
      <alignment horizontal="center"/>
    </xf>
    <xf numFmtId="166" fontId="5" fillId="2" borderId="0" xfId="1" applyNumberFormat="1" applyFont="1" applyFill="1" applyBorder="1" applyAlignment="1">
      <alignment horizontal="left"/>
    </xf>
    <xf numFmtId="166" fontId="3" fillId="2" borderId="9" xfId="0" applyNumberFormat="1" applyFont="1" applyFill="1" applyBorder="1"/>
    <xf numFmtId="166" fontId="6" fillId="2" borderId="9" xfId="0" applyNumberFormat="1" applyFont="1" applyFill="1" applyBorder="1" applyAlignment="1">
      <alignment horizontal="center"/>
    </xf>
    <xf numFmtId="166" fontId="3" fillId="2" borderId="10" xfId="1" applyNumberFormat="1" applyFont="1" applyFill="1" applyBorder="1" applyAlignment="1">
      <alignment horizontal="right"/>
    </xf>
    <xf numFmtId="22" fontId="4" fillId="0" borderId="0" xfId="0" applyNumberFormat="1" applyFont="1" applyAlignment="1">
      <alignment horizontal="left"/>
    </xf>
    <xf numFmtId="166" fontId="7" fillId="2" borderId="8" xfId="1" applyNumberFormat="1" applyFont="1" applyFill="1" applyBorder="1" applyAlignment="1">
      <alignment horizontal="center"/>
    </xf>
    <xf numFmtId="166" fontId="3" fillId="2" borderId="0" xfId="1" applyNumberFormat="1" applyFont="1" applyFill="1" applyBorder="1" applyAlignment="1">
      <alignment horizontal="right"/>
    </xf>
    <xf numFmtId="166" fontId="3" fillId="2" borderId="0" xfId="0" applyNumberFormat="1" applyFont="1" applyFill="1"/>
    <xf numFmtId="166" fontId="8" fillId="2" borderId="0" xfId="0" applyNumberFormat="1" applyFont="1" applyFill="1" applyAlignment="1">
      <alignment horizontal="center"/>
    </xf>
    <xf numFmtId="166" fontId="3" fillId="2" borderId="11" xfId="1" applyNumberFormat="1" applyFont="1" applyFill="1" applyBorder="1" applyAlignment="1">
      <alignment horizontal="right"/>
    </xf>
    <xf numFmtId="166" fontId="3" fillId="2" borderId="8" xfId="1" applyNumberFormat="1" applyFont="1" applyFill="1" applyBorder="1" applyAlignment="1">
      <alignment horizontal="right"/>
    </xf>
    <xf numFmtId="166" fontId="5" fillId="2" borderId="0" xfId="0" applyNumberFormat="1" applyFont="1" applyFill="1" applyAlignment="1">
      <alignment horizontal="center"/>
    </xf>
    <xf numFmtId="166" fontId="9" fillId="0" borderId="0" xfId="0" applyNumberFormat="1" applyFont="1" applyAlignment="1">
      <alignment horizontal="centerContinuous"/>
    </xf>
    <xf numFmtId="166" fontId="3" fillId="2" borderId="12" xfId="1" applyNumberFormat="1" applyFont="1" applyFill="1" applyBorder="1" applyAlignment="1">
      <alignment horizontal="left"/>
    </xf>
    <xf numFmtId="166" fontId="3" fillId="2" borderId="13" xfId="1" applyNumberFormat="1" applyFont="1" applyFill="1" applyBorder="1" applyAlignment="1">
      <alignment horizontal="centerContinuous"/>
    </xf>
    <xf numFmtId="166" fontId="3" fillId="2" borderId="13" xfId="0" applyNumberFormat="1" applyFont="1" applyFill="1" applyBorder="1" applyAlignment="1">
      <alignment horizontal="centerContinuous"/>
    </xf>
    <xf numFmtId="166" fontId="6" fillId="2" borderId="13" xfId="0" applyNumberFormat="1" applyFont="1" applyFill="1" applyBorder="1" applyAlignment="1">
      <alignment horizontal="center"/>
    </xf>
    <xf numFmtId="166" fontId="10" fillId="2" borderId="14" xfId="1" applyNumberFormat="1" applyFont="1" applyFill="1" applyBorder="1" applyAlignment="1">
      <alignment horizontal="right"/>
    </xf>
    <xf numFmtId="166" fontId="3" fillId="0" borderId="0" xfId="1" applyNumberFormat="1" applyFont="1" applyBorder="1" applyAlignment="1">
      <alignment horizontal="centerContinuous"/>
    </xf>
    <xf numFmtId="166" fontId="3" fillId="0" borderId="0" xfId="0" applyNumberFormat="1" applyFont="1" applyAlignment="1">
      <alignment horizontal="centerContinuous"/>
    </xf>
    <xf numFmtId="166" fontId="4" fillId="0" borderId="0" xfId="0" applyNumberFormat="1" applyFont="1" applyAlignment="1">
      <alignment horizontal="centerContinuous"/>
    </xf>
    <xf numFmtId="166" fontId="3" fillId="0" borderId="0" xfId="0" applyNumberFormat="1" applyFont="1" applyAlignment="1">
      <alignment horizontal="center"/>
    </xf>
    <xf numFmtId="166" fontId="9" fillId="0" borderId="0" xfId="1" applyNumberFormat="1" applyFont="1" applyBorder="1" applyAlignment="1">
      <alignment horizontal="center"/>
    </xf>
    <xf numFmtId="166" fontId="11" fillId="0" borderId="0" xfId="0" applyNumberFormat="1" applyFont="1" applyAlignment="1">
      <alignment horizontal="center"/>
    </xf>
    <xf numFmtId="166" fontId="12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166" fontId="11" fillId="0" borderId="0" xfId="0" applyNumberFormat="1" applyFont="1"/>
    <xf numFmtId="166" fontId="13" fillId="0" borderId="0" xfId="0" applyNumberFormat="1" applyFont="1"/>
    <xf numFmtId="166" fontId="9" fillId="0" borderId="0" xfId="1" applyNumberFormat="1" applyFont="1" applyBorder="1" applyAlignment="1">
      <alignment horizontal="right"/>
    </xf>
    <xf numFmtId="164" fontId="7" fillId="0" borderId="0" xfId="1" applyNumberFormat="1" applyFont="1" applyBorder="1" applyAlignment="1">
      <alignment horizontal="right"/>
    </xf>
    <xf numFmtId="166" fontId="7" fillId="0" borderId="0" xfId="1" applyNumberFormat="1" applyFont="1" applyBorder="1" applyAlignment="1">
      <alignment horizontal="right"/>
    </xf>
    <xf numFmtId="166" fontId="4" fillId="0" borderId="0" xfId="0" quotePrefix="1" applyNumberFormat="1" applyFont="1"/>
    <xf numFmtId="166" fontId="4" fillId="0" borderId="0" xfId="0" applyNumberFormat="1" applyFont="1"/>
    <xf numFmtId="164" fontId="14" fillId="0" borderId="0" xfId="1" applyNumberFormat="1" applyFont="1" applyBorder="1" applyAlignment="1">
      <alignment horizontal="right"/>
    </xf>
    <xf numFmtId="167" fontId="4" fillId="0" borderId="0" xfId="0" applyNumberFormat="1" applyFont="1" applyAlignment="1" applyProtection="1">
      <alignment horizontal="left"/>
      <protection locked="0"/>
    </xf>
    <xf numFmtId="0" fontId="15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right"/>
    </xf>
    <xf numFmtId="166" fontId="4" fillId="0" borderId="0" xfId="0" quotePrefix="1" applyNumberFormat="1" applyFont="1" applyAlignment="1">
      <alignment horizontal="left"/>
    </xf>
    <xf numFmtId="0" fontId="15" fillId="0" borderId="0" xfId="0" quotePrefix="1" applyFont="1" applyProtection="1">
      <protection locked="0"/>
    </xf>
    <xf numFmtId="166" fontId="16" fillId="0" borderId="0" xfId="0" applyNumberFormat="1" applyFont="1"/>
    <xf numFmtId="164" fontId="3" fillId="0" borderId="0" xfId="1" applyNumberFormat="1" applyFont="1" applyBorder="1" applyAlignment="1">
      <alignment horizontal="right"/>
    </xf>
    <xf numFmtId="0" fontId="4" fillId="0" borderId="0" xfId="0" applyFont="1" applyAlignment="1" applyProtection="1">
      <alignment horizontal="left"/>
      <protection locked="0"/>
    </xf>
    <xf numFmtId="166" fontId="13" fillId="0" borderId="0" xfId="0" applyNumberFormat="1" applyFont="1" applyAlignment="1">
      <alignment horizontal="left"/>
    </xf>
    <xf numFmtId="164" fontId="7" fillId="0" borderId="0" xfId="1" applyNumberFormat="1" applyFont="1" applyBorder="1" applyAlignment="1" applyProtection="1">
      <alignment horizontal="right"/>
    </xf>
    <xf numFmtId="166" fontId="4" fillId="0" borderId="0" xfId="0" applyNumberFormat="1" applyFont="1" applyAlignment="1" applyProtection="1">
      <alignment horizontal="left"/>
      <protection locked="0"/>
    </xf>
    <xf numFmtId="166" fontId="3" fillId="0" borderId="0" xfId="0" quotePrefix="1" applyNumberFormat="1" applyFont="1"/>
    <xf numFmtId="164" fontId="3" fillId="0" borderId="0" xfId="1" applyNumberFormat="1" applyFont="1" applyBorder="1" applyAlignment="1" applyProtection="1">
      <alignment horizontal="right"/>
    </xf>
    <xf numFmtId="166" fontId="14" fillId="0" borderId="0" xfId="1" applyNumberFormat="1" applyFont="1" applyBorder="1" applyAlignment="1">
      <alignment horizontal="right"/>
    </xf>
    <xf numFmtId="1" fontId="4" fillId="0" borderId="0" xfId="0" quotePrefix="1" applyNumberFormat="1" applyFont="1" applyAlignment="1">
      <alignment horizontal="left"/>
    </xf>
    <xf numFmtId="168" fontId="14" fillId="0" borderId="0" xfId="1" applyNumberFormat="1" applyFont="1" applyBorder="1" applyAlignment="1">
      <alignment horizontal="right"/>
    </xf>
    <xf numFmtId="164" fontId="4" fillId="0" borderId="0" xfId="1" applyNumberFormat="1" applyFont="1" applyBorder="1" applyAlignment="1">
      <alignment horizontal="right"/>
    </xf>
    <xf numFmtId="166" fontId="4" fillId="0" borderId="0" xfId="1" applyNumberFormat="1" applyFont="1" applyBorder="1" applyAlignment="1">
      <alignment horizontal="right"/>
    </xf>
    <xf numFmtId="164" fontId="4" fillId="0" borderId="13" xfId="1" applyNumberFormat="1" applyFont="1" applyBorder="1" applyAlignment="1">
      <alignment horizontal="right"/>
    </xf>
    <xf numFmtId="0" fontId="4" fillId="0" borderId="0" xfId="0" applyFont="1"/>
    <xf numFmtId="164" fontId="3" fillId="0" borderId="13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6" fontId="5" fillId="0" borderId="0" xfId="1" applyNumberFormat="1" applyFont="1" applyBorder="1" applyAlignment="1">
      <alignment horizontal="right"/>
    </xf>
    <xf numFmtId="164" fontId="10" fillId="0" borderId="15" xfId="1" applyNumberFormat="1" applyFont="1" applyBorder="1" applyAlignment="1">
      <alignment horizontal="right"/>
    </xf>
    <xf numFmtId="167" fontId="4" fillId="0" borderId="0" xfId="3" applyNumberFormat="1" applyAlignment="1" applyProtection="1">
      <alignment horizontal="left"/>
      <protection locked="0"/>
    </xf>
    <xf numFmtId="166" fontId="14" fillId="0" borderId="0" xfId="1" applyNumberFormat="1" applyFont="1" applyBorder="1"/>
    <xf numFmtId="166" fontId="4" fillId="0" borderId="0" xfId="1" applyNumberFormat="1" applyFont="1" applyBorder="1"/>
    <xf numFmtId="166" fontId="3" fillId="0" borderId="0" xfId="1" applyNumberFormat="1" applyFont="1" applyBorder="1"/>
    <xf numFmtId="166" fontId="5" fillId="0" borderId="15" xfId="1" applyNumberFormat="1" applyFont="1" applyBorder="1"/>
    <xf numFmtId="166" fontId="5" fillId="0" borderId="0" xfId="1" applyNumberFormat="1" applyFont="1" applyBorder="1"/>
    <xf numFmtId="166" fontId="10" fillId="0" borderId="15" xfId="1" applyNumberFormat="1" applyFont="1" applyBorder="1" applyAlignment="1">
      <alignment horizontal="right"/>
    </xf>
    <xf numFmtId="168" fontId="3" fillId="0" borderId="0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10" fillId="0" borderId="0" xfId="1" applyNumberFormat="1" applyFont="1" applyBorder="1" applyAlignment="1">
      <alignment horizontal="right"/>
    </xf>
    <xf numFmtId="164" fontId="14" fillId="3" borderId="0" xfId="1" applyNumberFormat="1" applyFont="1" applyFill="1" applyBorder="1" applyAlignment="1">
      <alignment horizontal="right"/>
    </xf>
    <xf numFmtId="166" fontId="9" fillId="0" borderId="0" xfId="0" applyNumberFormat="1" applyFont="1" applyAlignment="1">
      <alignment horizontal="left"/>
    </xf>
    <xf numFmtId="166" fontId="17" fillId="0" borderId="0" xfId="0" applyNumberFormat="1" applyFont="1"/>
    <xf numFmtId="166" fontId="4" fillId="0" borderId="0" xfId="0" applyNumberFormat="1" applyFont="1" applyAlignment="1">
      <alignment horizontal="right"/>
    </xf>
    <xf numFmtId="164" fontId="10" fillId="0" borderId="16" xfId="1" applyNumberFormat="1" applyFont="1" applyBorder="1" applyAlignment="1">
      <alignment horizontal="right"/>
    </xf>
    <xf numFmtId="164" fontId="10" fillId="0" borderId="16" xfId="1" applyNumberFormat="1" applyFont="1" applyBorder="1" applyAlignment="1" applyProtection="1">
      <alignment horizontal="right"/>
    </xf>
    <xf numFmtId="166" fontId="3" fillId="0" borderId="0" xfId="1" applyNumberFormat="1" applyFont="1" applyBorder="1" applyAlignment="1" applyProtection="1">
      <alignment horizontal="right"/>
    </xf>
    <xf numFmtId="166" fontId="3" fillId="0" borderId="0" xfId="0" applyNumberFormat="1" applyFont="1" applyAlignment="1" applyProtection="1">
      <alignment horizontal="left"/>
      <protection locked="0"/>
    </xf>
    <xf numFmtId="49" fontId="18" fillId="4" borderId="17" xfId="0" applyNumberFormat="1" applyFont="1" applyFill="1" applyBorder="1"/>
    <xf numFmtId="0" fontId="19" fillId="4" borderId="9" xfId="0" applyFont="1" applyFill="1" applyBorder="1"/>
    <xf numFmtId="0" fontId="18" fillId="4" borderId="9" xfId="0" applyFont="1" applyFill="1" applyBorder="1"/>
    <xf numFmtId="0" fontId="18" fillId="4" borderId="9" xfId="0" applyFont="1" applyFill="1" applyBorder="1" applyAlignment="1">
      <alignment horizontal="left"/>
    </xf>
    <xf numFmtId="3" fontId="18" fillId="4" borderId="9" xfId="0" applyNumberFormat="1" applyFont="1" applyFill="1" applyBorder="1" applyAlignment="1">
      <alignment horizontal="right"/>
    </xf>
    <xf numFmtId="3" fontId="20" fillId="4" borderId="9" xfId="0" applyNumberFormat="1" applyFont="1" applyFill="1" applyBorder="1" applyAlignment="1">
      <alignment horizontal="right"/>
    </xf>
    <xf numFmtId="49" fontId="21" fillId="4" borderId="8" xfId="0" applyNumberFormat="1" applyFont="1" applyFill="1" applyBorder="1"/>
    <xf numFmtId="0" fontId="22" fillId="4" borderId="0" xfId="0" applyFont="1" applyFill="1"/>
    <xf numFmtId="0" fontId="23" fillId="4" borderId="0" xfId="0" applyFont="1" applyFill="1"/>
    <xf numFmtId="0" fontId="14" fillId="4" borderId="0" xfId="0" quotePrefix="1" applyFont="1" applyFill="1" applyAlignment="1">
      <alignment horizontal="left"/>
    </xf>
    <xf numFmtId="3" fontId="23" fillId="4" borderId="0" xfId="0" applyNumberFormat="1" applyFont="1" applyFill="1" applyAlignment="1">
      <alignment horizontal="right"/>
    </xf>
    <xf numFmtId="3" fontId="14" fillId="4" borderId="11" xfId="0" applyNumberFormat="1" applyFont="1" applyFill="1" applyBorder="1" applyAlignment="1">
      <alignment horizontal="right"/>
    </xf>
    <xf numFmtId="49" fontId="18" fillId="4" borderId="12" xfId="0" applyNumberFormat="1" applyFont="1" applyFill="1" applyBorder="1"/>
    <xf numFmtId="0" fontId="19" fillId="4" borderId="13" xfId="0" applyFont="1" applyFill="1" applyBorder="1"/>
    <xf numFmtId="0" fontId="18" fillId="4" borderId="13" xfId="0" applyFont="1" applyFill="1" applyBorder="1"/>
    <xf numFmtId="0" fontId="18" fillId="4" borderId="13" xfId="0" applyFont="1" applyFill="1" applyBorder="1" applyAlignment="1">
      <alignment horizontal="left"/>
    </xf>
    <xf numFmtId="3" fontId="23" fillId="4" borderId="13" xfId="0" applyNumberFormat="1" applyFont="1" applyFill="1" applyBorder="1" applyAlignment="1">
      <alignment horizontal="right"/>
    </xf>
    <xf numFmtId="3" fontId="14" fillId="4" borderId="14" xfId="0" applyNumberFormat="1" applyFont="1" applyFill="1" applyBorder="1" applyAlignment="1">
      <alignment horizontal="right"/>
    </xf>
    <xf numFmtId="49" fontId="18" fillId="0" borderId="0" xfId="0" applyNumberFormat="1" applyFont="1"/>
    <xf numFmtId="0" fontId="19" fillId="0" borderId="0" xfId="0" applyFont="1"/>
    <xf numFmtId="0" fontId="18" fillId="0" borderId="0" xfId="0" applyFont="1"/>
    <xf numFmtId="0" fontId="18" fillId="0" borderId="0" xfId="0" applyFont="1" applyAlignment="1">
      <alignment horizontal="left"/>
    </xf>
    <xf numFmtId="1" fontId="23" fillId="6" borderId="18" xfId="0" applyNumberFormat="1" applyFont="1" applyFill="1" applyBorder="1" applyAlignment="1">
      <alignment horizontal="right"/>
    </xf>
    <xf numFmtId="1" fontId="5" fillId="6" borderId="19" xfId="0" applyNumberFormat="1" applyFont="1" applyFill="1" applyBorder="1" applyAlignment="1">
      <alignment horizontal="right"/>
    </xf>
    <xf numFmtId="0" fontId="16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1" fontId="16" fillId="0" borderId="0" xfId="2" applyNumberFormat="1" applyFont="1" applyBorder="1" applyAlignment="1">
      <alignment horizontal="right"/>
    </xf>
    <xf numFmtId="1" fontId="16" fillId="0" borderId="17" xfId="2" applyNumberFormat="1" applyFont="1" applyBorder="1" applyAlignment="1">
      <alignment horizontal="right"/>
    </xf>
    <xf numFmtId="0" fontId="4" fillId="0" borderId="10" xfId="0" applyFont="1" applyBorder="1"/>
    <xf numFmtId="0" fontId="24" fillId="0" borderId="0" xfId="0" applyFont="1" applyAlignment="1">
      <alignment horizontal="right"/>
    </xf>
    <xf numFmtId="0" fontId="4" fillId="0" borderId="8" xfId="0" applyFont="1" applyBorder="1" applyAlignment="1">
      <alignment horizontal="right"/>
    </xf>
    <xf numFmtId="168" fontId="14" fillId="0" borderId="11" xfId="0" applyNumberFormat="1" applyFont="1" applyBorder="1" applyAlignment="1">
      <alignment horizontal="right"/>
    </xf>
    <xf numFmtId="166" fontId="3" fillId="0" borderId="8" xfId="0" applyNumberFormat="1" applyFont="1" applyBorder="1"/>
    <xf numFmtId="168" fontId="4" fillId="0" borderId="11" xfId="0" applyNumberFormat="1" applyFont="1" applyBorder="1" applyAlignment="1">
      <alignment horizontal="right"/>
    </xf>
    <xf numFmtId="0" fontId="9" fillId="0" borderId="8" xfId="0" applyFont="1" applyBorder="1" applyAlignment="1">
      <alignment horizontal="right"/>
    </xf>
    <xf numFmtId="168" fontId="5" fillId="0" borderId="11" xfId="0" applyNumberFormat="1" applyFont="1" applyBorder="1" applyAlignment="1">
      <alignment horizontal="right"/>
    </xf>
    <xf numFmtId="10" fontId="5" fillId="0" borderId="11" xfId="0" applyNumberFormat="1" applyFont="1" applyBorder="1" applyAlignment="1">
      <alignment horizontal="right"/>
    </xf>
    <xf numFmtId="0" fontId="24" fillId="0" borderId="0" xfId="0" applyFont="1"/>
    <xf numFmtId="0" fontId="4" fillId="0" borderId="12" xfId="0" applyFont="1" applyBorder="1"/>
    <xf numFmtId="0" fontId="4" fillId="0" borderId="14" xfId="0" applyFont="1" applyBorder="1"/>
    <xf numFmtId="0" fontId="6" fillId="6" borderId="0" xfId="0" applyFont="1" applyFill="1" applyAlignment="1">
      <alignment horizontal="left"/>
    </xf>
    <xf numFmtId="0" fontId="16" fillId="6" borderId="0" xfId="0" applyFont="1" applyFill="1" applyAlignment="1">
      <alignment horizontal="right"/>
    </xf>
    <xf numFmtId="1" fontId="16" fillId="6" borderId="0" xfId="2" applyNumberFormat="1" applyFont="1" applyFill="1" applyBorder="1" applyAlignment="1">
      <alignment horizontal="right"/>
    </xf>
    <xf numFmtId="0" fontId="4" fillId="6" borderId="0" xfId="0" applyFont="1" applyFill="1"/>
    <xf numFmtId="166" fontId="3" fillId="0" borderId="17" xfId="0" applyNumberFormat="1" applyFont="1" applyBorder="1"/>
    <xf numFmtId="0" fontId="6" fillId="6" borderId="9" xfId="0" applyFont="1" applyFill="1" applyBorder="1" applyAlignment="1">
      <alignment horizontal="left"/>
    </xf>
    <xf numFmtId="0" fontId="16" fillId="6" borderId="9" xfId="0" applyFont="1" applyFill="1" applyBorder="1" applyAlignment="1">
      <alignment horizontal="right"/>
    </xf>
    <xf numFmtId="1" fontId="16" fillId="6" borderId="9" xfId="2" applyNumberFormat="1" applyFont="1" applyFill="1" applyBorder="1" applyAlignment="1">
      <alignment horizontal="right"/>
    </xf>
    <xf numFmtId="0" fontId="4" fillId="6" borderId="9" xfId="0" applyFont="1" applyFill="1" applyBorder="1"/>
    <xf numFmtId="166" fontId="3" fillId="0" borderId="10" xfId="0" applyNumberFormat="1" applyFont="1" applyBorder="1" applyAlignment="1">
      <alignment horizontal="left"/>
    </xf>
    <xf numFmtId="166" fontId="3" fillId="0" borderId="11" xfId="0" applyNumberFormat="1" applyFont="1" applyBorder="1" applyAlignment="1">
      <alignment horizontal="left"/>
    </xf>
    <xf numFmtId="0" fontId="16" fillId="0" borderId="8" xfId="0" applyFont="1" applyBorder="1"/>
    <xf numFmtId="0" fontId="24" fillId="0" borderId="8" xfId="0" applyFont="1" applyBorder="1"/>
    <xf numFmtId="0" fontId="25" fillId="0" borderId="0" xfId="0" applyFont="1"/>
    <xf numFmtId="0" fontId="4" fillId="0" borderId="8" xfId="0" applyFont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1" fontId="4" fillId="0" borderId="0" xfId="2" applyNumberFormat="1" applyFont="1" applyBorder="1" applyAlignment="1">
      <alignment horizontal="right"/>
    </xf>
    <xf numFmtId="0" fontId="16" fillId="0" borderId="8" xfId="0" applyFont="1" applyBorder="1" applyAlignment="1">
      <alignment horizontal="center"/>
    </xf>
    <xf numFmtId="0" fontId="25" fillId="0" borderId="0" xfId="0" applyFont="1" applyAlignment="1">
      <alignment horizontal="right"/>
    </xf>
    <xf numFmtId="0" fontId="4" fillId="0" borderId="5" xfId="0" applyFont="1" applyBorder="1"/>
    <xf numFmtId="0" fontId="25" fillId="0" borderId="8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9" fillId="0" borderId="0" xfId="0" applyFont="1"/>
    <xf numFmtId="166" fontId="6" fillId="0" borderId="13" xfId="1" applyNumberFormat="1" applyFont="1" applyBorder="1" applyAlignment="1">
      <alignment horizontal="left"/>
    </xf>
    <xf numFmtId="166" fontId="3" fillId="0" borderId="13" xfId="1" applyNumberFormat="1" applyFont="1" applyBorder="1" applyAlignment="1">
      <alignment horizontal="right"/>
    </xf>
    <xf numFmtId="166" fontId="3" fillId="0" borderId="13" xfId="0" applyNumberFormat="1" applyFont="1" applyBorder="1"/>
    <xf numFmtId="166" fontId="3" fillId="0" borderId="14" xfId="0" applyNumberFormat="1" applyFont="1" applyBorder="1" applyAlignment="1">
      <alignment horizontal="left"/>
    </xf>
    <xf numFmtId="1" fontId="18" fillId="0" borderId="0" xfId="0" applyNumberFormat="1" applyFont="1" applyAlignment="1" applyProtection="1">
      <alignment horizontal="right"/>
      <protection locked="0"/>
    </xf>
    <xf numFmtId="49" fontId="18" fillId="0" borderId="0" xfId="0" applyNumberFormat="1" applyFont="1" applyProtection="1">
      <protection locked="0"/>
    </xf>
    <xf numFmtId="0" fontId="19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left"/>
      <protection locked="0"/>
    </xf>
    <xf numFmtId="49" fontId="18" fillId="6" borderId="17" xfId="0" applyNumberFormat="1" applyFont="1" applyFill="1" applyBorder="1"/>
    <xf numFmtId="0" fontId="19" fillId="6" borderId="9" xfId="0" applyFont="1" applyFill="1" applyBorder="1"/>
    <xf numFmtId="0" fontId="18" fillId="6" borderId="9" xfId="0" applyFont="1" applyFill="1" applyBorder="1"/>
    <xf numFmtId="0" fontId="18" fillId="6" borderId="9" xfId="0" applyFont="1" applyFill="1" applyBorder="1" applyAlignment="1">
      <alignment horizontal="left"/>
    </xf>
    <xf numFmtId="0" fontId="23" fillId="7" borderId="9" xfId="0" applyFont="1" applyFill="1" applyBorder="1" applyAlignment="1">
      <alignment horizontal="center"/>
    </xf>
    <xf numFmtId="0" fontId="23" fillId="4" borderId="9" xfId="0" applyFont="1" applyFill="1" applyBorder="1" applyAlignment="1">
      <alignment horizontal="center"/>
    </xf>
    <xf numFmtId="0" fontId="23" fillId="8" borderId="10" xfId="0" applyFont="1" applyFill="1" applyBorder="1" applyAlignment="1">
      <alignment horizontal="left"/>
    </xf>
    <xf numFmtId="165" fontId="29" fillId="7" borderId="0" xfId="1" quotePrefix="1" applyFont="1" applyFill="1" applyBorder="1" applyAlignment="1">
      <alignment horizontal="center"/>
    </xf>
    <xf numFmtId="165" fontId="29" fillId="4" borderId="0" xfId="1" quotePrefix="1" applyFont="1" applyFill="1" applyBorder="1" applyAlignment="1">
      <alignment horizontal="center"/>
    </xf>
    <xf numFmtId="166" fontId="16" fillId="8" borderId="11" xfId="1" applyNumberFormat="1" applyFont="1" applyFill="1" applyBorder="1" applyAlignment="1">
      <alignment horizontal="left"/>
    </xf>
    <xf numFmtId="166" fontId="16" fillId="8" borderId="14" xfId="1" applyNumberFormat="1" applyFont="1" applyFill="1" applyBorder="1" applyAlignment="1">
      <alignment horizontal="left"/>
    </xf>
    <xf numFmtId="165" fontId="30" fillId="6" borderId="20" xfId="1" applyFont="1" applyFill="1" applyBorder="1" applyAlignment="1" applyProtection="1">
      <alignment horizontal="center"/>
    </xf>
    <xf numFmtId="165" fontId="30" fillId="6" borderId="20" xfId="1" applyFont="1" applyFill="1" applyBorder="1" applyAlignment="1" applyProtection="1">
      <alignment horizontal="left"/>
    </xf>
    <xf numFmtId="1" fontId="18" fillId="0" borderId="0" xfId="0" applyNumberFormat="1" applyFont="1" applyAlignment="1">
      <alignment horizontal="right"/>
    </xf>
    <xf numFmtId="166" fontId="14" fillId="5" borderId="12" xfId="0" applyNumberFormat="1" applyFont="1" applyFill="1" applyBorder="1" applyAlignment="1" applyProtection="1">
      <alignment horizontal="center"/>
      <protection locked="0"/>
    </xf>
    <xf numFmtId="166" fontId="14" fillId="5" borderId="14" xfId="0" applyNumberFormat="1" applyFont="1" applyFill="1" applyBorder="1" applyAlignment="1" applyProtection="1">
      <alignment horizontal="center"/>
      <protection locked="0"/>
    </xf>
    <xf numFmtId="166" fontId="2" fillId="0" borderId="1" xfId="0" applyNumberFormat="1" applyFont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166" fontId="2" fillId="0" borderId="3" xfId="0" applyNumberFormat="1" applyFont="1" applyBorder="1" applyAlignment="1">
      <alignment horizontal="center"/>
    </xf>
    <xf numFmtId="166" fontId="2" fillId="0" borderId="4" xfId="0" applyNumberFormat="1" applyFont="1" applyBorder="1" applyAlignment="1">
      <alignment horizontal="center"/>
    </xf>
    <xf numFmtId="166" fontId="2" fillId="0" borderId="5" xfId="0" applyNumberFormat="1" applyFont="1" applyBorder="1" applyAlignment="1">
      <alignment horizontal="center"/>
    </xf>
    <xf numFmtId="166" fontId="2" fillId="0" borderId="6" xfId="0" applyNumberFormat="1" applyFont="1" applyBorder="1" applyAlignment="1">
      <alignment horizontal="center"/>
    </xf>
    <xf numFmtId="1" fontId="18" fillId="0" borderId="17" xfId="0" applyNumberFormat="1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3" fontId="18" fillId="0" borderId="12" xfId="0" applyNumberFormat="1" applyFont="1" applyBorder="1" applyAlignment="1">
      <alignment horizontal="center"/>
    </xf>
    <xf numFmtId="3" fontId="18" fillId="0" borderId="14" xfId="0" applyNumberFormat="1" applyFont="1" applyBorder="1" applyAlignment="1">
      <alignment horizontal="center"/>
    </xf>
    <xf numFmtId="166" fontId="14" fillId="5" borderId="17" xfId="0" applyNumberFormat="1" applyFont="1" applyFill="1" applyBorder="1" applyAlignment="1">
      <alignment horizontal="center"/>
    </xf>
    <xf numFmtId="166" fontId="14" fillId="5" borderId="10" xfId="0" applyNumberFormat="1" applyFont="1" applyFill="1" applyBorder="1" applyAlignment="1">
      <alignment horizontal="center"/>
    </xf>
    <xf numFmtId="1" fontId="25" fillId="0" borderId="2" xfId="2" applyNumberFormat="1" applyFont="1" applyBorder="1" applyAlignment="1">
      <alignment horizontal="center"/>
    </xf>
    <xf numFmtId="166" fontId="5" fillId="0" borderId="18" xfId="0" applyNumberFormat="1" applyFont="1" applyBorder="1" applyAlignment="1">
      <alignment horizontal="center"/>
    </xf>
    <xf numFmtId="166" fontId="5" fillId="0" borderId="19" xfId="0" applyNumberFormat="1" applyFont="1" applyBorder="1" applyAlignment="1">
      <alignment horizontal="center"/>
    </xf>
    <xf numFmtId="0" fontId="6" fillId="6" borderId="0" xfId="0" applyFont="1" applyFill="1" applyAlignment="1">
      <alignment horizontal="center"/>
    </xf>
    <xf numFmtId="166" fontId="6" fillId="0" borderId="8" xfId="0" applyNumberFormat="1" applyFont="1" applyBorder="1" applyAlignment="1">
      <alignment horizontal="center"/>
    </xf>
    <xf numFmtId="166" fontId="6" fillId="0" borderId="0" xfId="0" applyNumberFormat="1" applyFont="1" applyAlignment="1">
      <alignment horizontal="center"/>
    </xf>
    <xf numFmtId="166" fontId="6" fillId="0" borderId="11" xfId="0" applyNumberFormat="1" applyFont="1" applyBorder="1" applyAlignment="1">
      <alignment horizontal="center"/>
    </xf>
    <xf numFmtId="166" fontId="2" fillId="0" borderId="8" xfId="0" applyNumberFormat="1" applyFont="1" applyBorder="1" applyAlignment="1">
      <alignment horizontal="center"/>
    </xf>
    <xf numFmtId="166" fontId="2" fillId="0" borderId="0" xfId="0" applyNumberFormat="1" applyFont="1" applyAlignment="1">
      <alignment horizontal="center"/>
    </xf>
    <xf numFmtId="166" fontId="2" fillId="0" borderId="11" xfId="0" applyNumberFormat="1" applyFont="1" applyBorder="1" applyAlignment="1">
      <alignment horizontal="center"/>
    </xf>
    <xf numFmtId="1" fontId="26" fillId="0" borderId="13" xfId="2" applyNumberFormat="1" applyFont="1" applyBorder="1" applyAlignment="1">
      <alignment horizontal="center"/>
    </xf>
    <xf numFmtId="1" fontId="21" fillId="6" borderId="18" xfId="0" applyNumberFormat="1" applyFont="1" applyFill="1" applyBorder="1" applyAlignment="1">
      <alignment horizontal="center"/>
    </xf>
    <xf numFmtId="1" fontId="21" fillId="6" borderId="15" xfId="0" applyNumberFormat="1" applyFont="1" applyFill="1" applyBorder="1" applyAlignment="1">
      <alignment horizontal="center"/>
    </xf>
    <xf numFmtId="1" fontId="21" fillId="6" borderId="19" xfId="0" applyNumberFormat="1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27" fillId="6" borderId="8" xfId="0" applyFont="1" applyFill="1" applyBorder="1" applyAlignment="1">
      <alignment horizontal="center"/>
    </xf>
    <xf numFmtId="0" fontId="27" fillId="6" borderId="0" xfId="0" applyFont="1" applyFill="1" applyAlignment="1">
      <alignment horizontal="center"/>
    </xf>
    <xf numFmtId="0" fontId="27" fillId="6" borderId="11" xfId="0" applyFont="1" applyFill="1" applyBorder="1" applyAlignment="1">
      <alignment horizontal="center"/>
    </xf>
    <xf numFmtId="0" fontId="25" fillId="0" borderId="8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5" fillId="0" borderId="11" xfId="0" applyFont="1" applyBorder="1" applyAlignment="1">
      <alignment horizontal="center"/>
    </xf>
    <xf numFmtId="49" fontId="28" fillId="0" borderId="0" xfId="0" applyNumberFormat="1" applyFont="1" applyAlignment="1" applyProtection="1">
      <alignment horizontal="center"/>
      <protection locked="0"/>
    </xf>
    <xf numFmtId="0" fontId="15" fillId="6" borderId="8" xfId="0" applyFont="1" applyFill="1" applyBorder="1" applyAlignment="1" applyProtection="1">
      <alignment horizontal="center"/>
      <protection locked="0"/>
    </xf>
    <xf numFmtId="0" fontId="15" fillId="6" borderId="0" xfId="0" applyFont="1" applyFill="1" applyAlignment="1" applyProtection="1">
      <alignment horizontal="center"/>
      <protection locked="0"/>
    </xf>
    <xf numFmtId="0" fontId="15" fillId="6" borderId="12" xfId="0" applyFont="1" applyFill="1" applyBorder="1" applyAlignment="1">
      <alignment horizontal="center"/>
    </xf>
    <xf numFmtId="0" fontId="15" fillId="6" borderId="13" xfId="0" applyFont="1" applyFill="1" applyBorder="1" applyAlignment="1">
      <alignment horizontal="center"/>
    </xf>
  </cellXfs>
  <cellStyles count="4">
    <cellStyle name="Comma" xfId="1" builtinId="3"/>
    <cellStyle name="Comma [0]" xfId="2" builtinId="6"/>
    <cellStyle name="Normal" xfId="0" builtinId="0"/>
    <cellStyle name="Normal 2" xfId="3" xr:uid="{561FCEB7-752E-4D2F-AA69-E67797A18E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hwbwave15-my.sharepoint.com/personal/fordc108_hwbcymru_net/Documents/Finance/26%2027/v2h%20Meadowlane%2026-27%20Budget%20DRAFT%20Email%20%2030.4.2026%20BudgetA-L9+TA.xlsx" TargetMode="External"/><Relationship Id="rId1" Type="http://schemas.openxmlformats.org/officeDocument/2006/relationships/externalLinkPath" Target="v2h%20Meadowlane%2026-27%20Budget%20DRAFT%20Email%20%2030.4.2026%20BudgetA-L9+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dic."/>
      <sheetName val="Amend"/>
      <sheetName val="Teach"/>
      <sheetName val="NT Supp1"/>
      <sheetName val="Gov App'd"/>
      <sheetName val="Outturn"/>
      <sheetName val="Rates"/>
      <sheetName val="NI Rates"/>
      <sheetName val="3 Yr Budget Plan"/>
      <sheetName val="Future Budgets"/>
      <sheetName val="Sp Teach"/>
      <sheetName val="Sp Supp"/>
      <sheetName val="Cashflow"/>
      <sheetName val="Income"/>
      <sheetName val="Pie Charts"/>
      <sheetName val="Salary Progression"/>
    </sheetNames>
    <sheetDataSet>
      <sheetData sheetId="0">
        <row r="6">
          <cell r="A6" t="str">
            <v>Meadowlane Primary School</v>
          </cell>
        </row>
        <row r="7">
          <cell r="A7" t="str">
            <v>EA048</v>
          </cell>
        </row>
      </sheetData>
      <sheetData sheetId="1">
        <row r="6">
          <cell r="D6" t="str">
            <v>2026/27</v>
          </cell>
        </row>
        <row r="15">
          <cell r="J15" t="str">
            <v>Cross Ref with Staffing Spreadsheet</v>
          </cell>
        </row>
        <row r="19">
          <cell r="F19">
            <v>975258</v>
          </cell>
        </row>
        <row r="26">
          <cell r="F26">
            <v>0</v>
          </cell>
        </row>
        <row r="40">
          <cell r="F40">
            <v>0</v>
          </cell>
        </row>
        <row r="47">
          <cell r="F47">
            <v>0</v>
          </cell>
        </row>
        <row r="54">
          <cell r="F54">
            <v>0</v>
          </cell>
        </row>
        <row r="61">
          <cell r="F61">
            <v>0</v>
          </cell>
        </row>
        <row r="64">
          <cell r="J64" t="str">
            <v>Cross Ref with Staffing Spreadsheet</v>
          </cell>
        </row>
        <row r="68">
          <cell r="F68">
            <v>383243</v>
          </cell>
        </row>
        <row r="75">
          <cell r="F75">
            <v>0</v>
          </cell>
        </row>
        <row r="82">
          <cell r="F82">
            <v>0</v>
          </cell>
        </row>
        <row r="89">
          <cell r="F89">
            <v>0</v>
          </cell>
        </row>
        <row r="92">
          <cell r="J92" t="str">
            <v>Cross Ref with Staffing Spreadsheet</v>
          </cell>
        </row>
        <row r="96">
          <cell r="F96">
            <v>16001</v>
          </cell>
        </row>
        <row r="104">
          <cell r="F104">
            <v>0</v>
          </cell>
        </row>
        <row r="107">
          <cell r="J107" t="str">
            <v>Cross Ref with Staffing Spreadsheet</v>
          </cell>
        </row>
        <row r="112">
          <cell r="F112">
            <v>66647</v>
          </cell>
        </row>
        <row r="115">
          <cell r="J115" t="str">
            <v>Cross Ref with Staffing Spreadsheet</v>
          </cell>
        </row>
        <row r="121">
          <cell r="F121">
            <v>26887</v>
          </cell>
        </row>
        <row r="128">
          <cell r="F128">
            <v>0</v>
          </cell>
        </row>
        <row r="131">
          <cell r="J131" t="str">
            <v>Cross Ref with Staffing Spreadsheet</v>
          </cell>
        </row>
        <row r="135">
          <cell r="F135">
            <v>11526</v>
          </cell>
        </row>
        <row r="139">
          <cell r="J139" t="str">
            <v>1dpw for 38wks - Initial provision for sickness</v>
          </cell>
        </row>
        <row r="142">
          <cell r="F142">
            <v>84450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>
            <v>0</v>
          </cell>
        </row>
        <row r="149">
          <cell r="F149">
            <v>0</v>
          </cell>
        </row>
        <row r="150">
          <cell r="F150">
            <v>47872</v>
          </cell>
          <cell r="J150" t="str">
            <v>MSF for Maternity only + Educational Mutual for Sickness from day 11</v>
          </cell>
        </row>
        <row r="151">
          <cell r="F151">
            <v>3306</v>
          </cell>
          <cell r="J151" t="str">
            <v>2026-27 initial Grant Allocation ringfenced</v>
          </cell>
        </row>
        <row r="152">
          <cell r="F152">
            <v>7297</v>
          </cell>
          <cell r="J152" t="str">
            <v>2026-27 initial Grant Allocation ringfenced</v>
          </cell>
        </row>
        <row r="153">
          <cell r="F153">
            <v>0</v>
          </cell>
        </row>
        <row r="154">
          <cell r="F154">
            <v>756</v>
          </cell>
        </row>
        <row r="155">
          <cell r="F155">
            <v>5442</v>
          </cell>
        </row>
        <row r="168">
          <cell r="F168">
            <v>18952</v>
          </cell>
        </row>
        <row r="176">
          <cell r="F176">
            <v>45979</v>
          </cell>
        </row>
        <row r="180">
          <cell r="F180">
            <v>12250</v>
          </cell>
        </row>
        <row r="184">
          <cell r="F184">
            <v>465</v>
          </cell>
        </row>
        <row r="191">
          <cell r="F191">
            <v>56391</v>
          </cell>
        </row>
        <row r="195">
          <cell r="F195">
            <v>6000</v>
          </cell>
        </row>
        <row r="205">
          <cell r="F205">
            <v>150</v>
          </cell>
        </row>
        <row r="209">
          <cell r="F209">
            <v>0</v>
          </cell>
        </row>
        <row r="210">
          <cell r="F210">
            <v>25000</v>
          </cell>
        </row>
        <row r="211">
          <cell r="F211">
            <v>0</v>
          </cell>
        </row>
        <row r="212">
          <cell r="F212">
            <v>3363</v>
          </cell>
        </row>
        <row r="213">
          <cell r="F213">
            <v>116</v>
          </cell>
        </row>
        <row r="214">
          <cell r="F214">
            <v>0</v>
          </cell>
        </row>
        <row r="215">
          <cell r="F215">
            <v>13342</v>
          </cell>
        </row>
        <row r="221">
          <cell r="F221">
            <v>3900</v>
          </cell>
        </row>
        <row r="225">
          <cell r="F225">
            <v>28056</v>
          </cell>
        </row>
        <row r="229">
          <cell r="F229">
            <v>0</v>
          </cell>
        </row>
        <row r="234">
          <cell r="F234">
            <v>2386</v>
          </cell>
        </row>
        <row r="240">
          <cell r="F240">
            <v>1500</v>
          </cell>
        </row>
        <row r="243">
          <cell r="F243">
            <v>0</v>
          </cell>
        </row>
        <row r="244">
          <cell r="F244">
            <v>1680</v>
          </cell>
        </row>
        <row r="249">
          <cell r="F249">
            <v>0</v>
          </cell>
        </row>
        <row r="250">
          <cell r="F250">
            <v>0</v>
          </cell>
        </row>
        <row r="251">
          <cell r="B251">
            <v>1405604</v>
          </cell>
        </row>
        <row r="252">
          <cell r="F252">
            <v>0</v>
          </cell>
        </row>
        <row r="272">
          <cell r="F272">
            <v>16466</v>
          </cell>
        </row>
        <row r="291">
          <cell r="F291">
            <v>-4000</v>
          </cell>
        </row>
        <row r="308">
          <cell r="F308">
            <v>-423305</v>
          </cell>
        </row>
        <row r="313">
          <cell r="F313">
            <v>0</v>
          </cell>
        </row>
        <row r="316">
          <cell r="D316" t="str">
            <v>Additional ALN (IMHP / SI)</v>
          </cell>
        </row>
        <row r="317">
          <cell r="F317">
            <v>0</v>
          </cell>
        </row>
        <row r="323">
          <cell r="B323">
            <v>32416</v>
          </cell>
        </row>
        <row r="324">
          <cell r="B324">
            <v>0</v>
          </cell>
        </row>
        <row r="328">
          <cell r="J328" t="str">
            <v>as per 2026-27 Formula</v>
          </cell>
        </row>
        <row r="329">
          <cell r="B329">
            <v>33634</v>
          </cell>
          <cell r="F329">
            <v>33634</v>
          </cell>
        </row>
        <row r="331">
          <cell r="F331">
            <v>33634</v>
          </cell>
          <cell r="G331">
            <v>33634</v>
          </cell>
        </row>
        <row r="341">
          <cell r="H341">
            <v>4.3765051201232581E-4</v>
          </cell>
        </row>
        <row r="343">
          <cell r="F343">
            <v>644</v>
          </cell>
        </row>
        <row r="345">
          <cell r="F345">
            <v>0</v>
          </cell>
        </row>
        <row r="351">
          <cell r="E351">
            <v>0</v>
          </cell>
          <cell r="F351">
            <v>0</v>
          </cell>
          <cell r="G3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890C3-23DA-4341-B8FF-4C8A1BC0262D}">
  <dimension ref="A1:H183"/>
  <sheetViews>
    <sheetView tabSelected="1" topLeftCell="A30" workbookViewId="0">
      <selection activeCell="D38" sqref="D38"/>
    </sheetView>
  </sheetViews>
  <sheetFormatPr defaultColWidth="9.140625" defaultRowHeight="12"/>
  <cols>
    <col min="1" max="1" width="9.85546875" style="1" customWidth="1"/>
    <col min="2" max="2" width="14.42578125" style="3" customWidth="1"/>
    <col min="3" max="3" width="2.85546875" style="3" customWidth="1"/>
    <col min="4" max="4" width="11.85546875" style="1" customWidth="1"/>
    <col min="5" max="5" width="40.7109375" style="1" customWidth="1"/>
    <col min="6" max="6" width="22.5703125" style="3" customWidth="1"/>
    <col min="7" max="7" width="36.28515625" style="4" customWidth="1"/>
    <col min="8" max="16384" width="9.140625" style="1"/>
  </cols>
  <sheetData>
    <row r="1" spans="1:7" ht="14.25">
      <c r="A1" s="172" t="s">
        <v>0</v>
      </c>
      <c r="B1" s="173"/>
      <c r="C1" s="173"/>
      <c r="D1" s="173"/>
      <c r="E1" s="173"/>
      <c r="F1" s="173"/>
      <c r="G1" s="174"/>
    </row>
    <row r="2" spans="1:7" ht="15" thickBot="1">
      <c r="A2" s="175" t="s">
        <v>1</v>
      </c>
      <c r="B2" s="176"/>
      <c r="C2" s="176"/>
      <c r="D2" s="176"/>
      <c r="E2" s="176"/>
      <c r="F2" s="176"/>
      <c r="G2" s="177"/>
    </row>
    <row r="3" spans="1:7" ht="15" customHeight="1">
      <c r="B3" s="2"/>
      <c r="C3" s="2"/>
    </row>
    <row r="4" spans="1:7" ht="15.75">
      <c r="B4" s="5"/>
      <c r="C4" s="6"/>
      <c r="D4" s="7"/>
      <c r="E4" s="8" t="s">
        <v>2</v>
      </c>
      <c r="F4" s="9"/>
      <c r="G4" s="10"/>
    </row>
    <row r="5" spans="1:7" ht="15.75">
      <c r="B5" s="11"/>
      <c r="C5" s="12"/>
      <c r="D5" s="13"/>
      <c r="E5" s="14" t="str">
        <f>[1]Indic.!A6</f>
        <v>Meadowlane Primary School</v>
      </c>
      <c r="F5" s="15"/>
    </row>
    <row r="6" spans="1:7" ht="15.75">
      <c r="B6" s="16"/>
      <c r="C6" s="12"/>
      <c r="D6" s="13"/>
      <c r="E6" s="14" t="str">
        <f>[1]Indic.!A7</f>
        <v>EA048</v>
      </c>
      <c r="F6" s="15"/>
      <c r="G6" s="10">
        <f ca="1">NOW()</f>
        <v>46279.496083912039</v>
      </c>
    </row>
    <row r="7" spans="1:7" ht="12.75">
      <c r="B7" s="16"/>
      <c r="C7" s="12"/>
      <c r="D7" s="13"/>
      <c r="E7" s="17" t="str">
        <f>[1]Amend!D6</f>
        <v>2026/27</v>
      </c>
      <c r="F7" s="15"/>
    </row>
    <row r="8" spans="1:7" ht="15.75">
      <c r="A8" s="18"/>
      <c r="B8" s="19"/>
      <c r="C8" s="20"/>
      <c r="D8" s="21"/>
      <c r="E8" s="22" t="s">
        <v>3</v>
      </c>
      <c r="F8" s="23"/>
    </row>
    <row r="9" spans="1:7" ht="12.75">
      <c r="A9" s="18"/>
      <c r="B9" s="24"/>
      <c r="C9" s="24"/>
      <c r="D9" s="25"/>
      <c r="E9" s="26"/>
    </row>
    <row r="10" spans="1:7" s="27" customFormat="1" ht="12.75">
      <c r="B10" s="28" t="s">
        <v>4</v>
      </c>
      <c r="C10" s="28"/>
      <c r="F10" s="28" t="s">
        <v>5</v>
      </c>
      <c r="G10" s="4"/>
    </row>
    <row r="11" spans="1:7" s="27" customFormat="1" ht="12.75">
      <c r="A11" s="29"/>
      <c r="B11" s="28" t="s">
        <v>6</v>
      </c>
      <c r="C11" s="28"/>
      <c r="D11" s="29"/>
      <c r="E11" s="29"/>
      <c r="F11" s="28" t="s">
        <v>7</v>
      </c>
      <c r="G11" s="30"/>
    </row>
    <row r="12" spans="1:7" s="27" customFormat="1" ht="12.75">
      <c r="A12" s="29"/>
      <c r="B12" s="28" t="s">
        <v>8</v>
      </c>
      <c r="C12" s="28"/>
      <c r="D12" s="29"/>
      <c r="E12" s="29"/>
      <c r="F12" s="28" t="s">
        <v>9</v>
      </c>
      <c r="G12" s="4"/>
    </row>
    <row r="13" spans="1:7" s="27" customFormat="1" ht="12.75">
      <c r="B13" s="28" t="s">
        <v>9</v>
      </c>
      <c r="C13" s="28"/>
      <c r="D13" s="29"/>
      <c r="E13" s="31"/>
      <c r="F13" s="28"/>
      <c r="G13" s="4"/>
    </row>
    <row r="14" spans="1:7" ht="15">
      <c r="B14" s="28"/>
      <c r="C14" s="28"/>
      <c r="D14" s="32"/>
      <c r="E14" s="33" t="s">
        <v>10</v>
      </c>
      <c r="F14" s="34"/>
    </row>
    <row r="15" spans="1:7" ht="12.75">
      <c r="B15" s="35"/>
      <c r="C15" s="36"/>
      <c r="D15" s="37" t="s">
        <v>11</v>
      </c>
      <c r="E15" s="38" t="s">
        <v>12</v>
      </c>
      <c r="F15" s="39">
        <f>[1]Amend!F19</f>
        <v>975258</v>
      </c>
      <c r="G15" s="40" t="str">
        <f>[1]Amend!J15</f>
        <v>Cross Ref with Staffing Spreadsheet</v>
      </c>
    </row>
    <row r="16" spans="1:7" ht="12.75">
      <c r="B16" s="35"/>
      <c r="C16" s="36"/>
      <c r="D16" s="38" t="s">
        <v>13</v>
      </c>
      <c r="E16" s="41" t="s">
        <v>14</v>
      </c>
      <c r="F16" s="39">
        <f>[1]Amend!F26</f>
        <v>0</v>
      </c>
      <c r="G16" s="40"/>
    </row>
    <row r="17" spans="2:7" ht="12.75">
      <c r="B17" s="35"/>
      <c r="C17" s="36"/>
      <c r="D17" s="38" t="s">
        <v>15</v>
      </c>
      <c r="E17" s="38" t="s">
        <v>16</v>
      </c>
      <c r="F17" s="39">
        <f>[1]Amend!F40</f>
        <v>0</v>
      </c>
      <c r="G17" s="40">
        <f>[1]Amend!J36</f>
        <v>0</v>
      </c>
    </row>
    <row r="18" spans="2:7" ht="12.75">
      <c r="B18" s="35"/>
      <c r="C18" s="36"/>
      <c r="D18" s="38" t="s">
        <v>17</v>
      </c>
      <c r="E18" s="38" t="s">
        <v>18</v>
      </c>
      <c r="F18" s="39">
        <f>[1]Amend!F47</f>
        <v>0</v>
      </c>
      <c r="G18" s="40">
        <f>[1]Amend!J43</f>
        <v>0</v>
      </c>
    </row>
    <row r="19" spans="2:7" ht="12.75">
      <c r="B19" s="35"/>
      <c r="C19" s="36"/>
      <c r="D19" s="38" t="s">
        <v>19</v>
      </c>
      <c r="E19" s="38" t="s">
        <v>20</v>
      </c>
      <c r="F19" s="39">
        <f>[1]Amend!F54</f>
        <v>0</v>
      </c>
      <c r="G19" s="40">
        <f>[1]Amend!J50</f>
        <v>0</v>
      </c>
    </row>
    <row r="20" spans="2:7" ht="12.75">
      <c r="B20" s="35"/>
      <c r="C20" s="36"/>
      <c r="D20" s="38" t="s">
        <v>21</v>
      </c>
      <c r="E20" s="41" t="s">
        <v>22</v>
      </c>
      <c r="F20" s="39">
        <f>[1]Amend!F61</f>
        <v>0</v>
      </c>
      <c r="G20" s="40">
        <f>[1]Amend!J57</f>
        <v>0</v>
      </c>
    </row>
    <row r="21" spans="2:7" ht="12.75">
      <c r="B21" s="35"/>
      <c r="C21" s="36"/>
      <c r="D21" s="38" t="s">
        <v>23</v>
      </c>
      <c r="E21" s="38" t="s">
        <v>24</v>
      </c>
      <c r="F21" s="39">
        <f>[1]Amend!F68</f>
        <v>383243</v>
      </c>
      <c r="G21" s="40" t="str">
        <f>[1]Amend!J64</f>
        <v>Cross Ref with Staffing Spreadsheet</v>
      </c>
    </row>
    <row r="22" spans="2:7" ht="12.75">
      <c r="B22" s="35"/>
      <c r="C22" s="36"/>
      <c r="D22" s="38" t="s">
        <v>25</v>
      </c>
      <c r="E22" s="38" t="s">
        <v>26</v>
      </c>
      <c r="F22" s="39">
        <f>[1]Amend!F75</f>
        <v>0</v>
      </c>
      <c r="G22" s="40">
        <f>[1]Amend!J71</f>
        <v>0</v>
      </c>
    </row>
    <row r="23" spans="2:7" ht="12.75">
      <c r="B23" s="35"/>
      <c r="C23" s="36"/>
      <c r="D23" s="38" t="s">
        <v>27</v>
      </c>
      <c r="E23" s="41" t="s">
        <v>28</v>
      </c>
      <c r="F23" s="39">
        <f>[1]Amend!F82</f>
        <v>0</v>
      </c>
      <c r="G23" s="40">
        <f>[1]Amend!J78</f>
        <v>0</v>
      </c>
    </row>
    <row r="24" spans="2:7" ht="12.75">
      <c r="B24" s="35"/>
      <c r="C24" s="36"/>
      <c r="D24" s="38" t="s">
        <v>29</v>
      </c>
      <c r="E24" s="41" t="s">
        <v>30</v>
      </c>
      <c r="F24" s="39">
        <f>[1]Amend!F89</f>
        <v>0</v>
      </c>
      <c r="G24" s="40">
        <f>[1]Amend!J85</f>
        <v>0</v>
      </c>
    </row>
    <row r="25" spans="2:7" ht="12.75">
      <c r="B25" s="35"/>
      <c r="C25" s="36"/>
      <c r="D25" s="38" t="s">
        <v>31</v>
      </c>
      <c r="E25" s="38" t="s">
        <v>32</v>
      </c>
      <c r="F25" s="39">
        <f>[1]Amend!F96</f>
        <v>16001</v>
      </c>
      <c r="G25" s="40" t="str">
        <f>[1]Amend!J92</f>
        <v>Cross Ref with Staffing Spreadsheet</v>
      </c>
    </row>
    <row r="26" spans="2:7" ht="12.75">
      <c r="B26" s="35"/>
      <c r="C26" s="36"/>
      <c r="D26" s="38" t="s">
        <v>33</v>
      </c>
      <c r="E26" s="38" t="s">
        <v>34</v>
      </c>
      <c r="F26" s="42">
        <f>[1]Amend!F104</f>
        <v>0</v>
      </c>
      <c r="G26" s="40">
        <f>[1]Amend!J99</f>
        <v>0</v>
      </c>
    </row>
    <row r="27" spans="2:7" ht="12.75">
      <c r="B27" s="35"/>
      <c r="C27" s="36"/>
      <c r="D27" s="38" t="s">
        <v>35</v>
      </c>
      <c r="E27" s="38" t="s">
        <v>36</v>
      </c>
      <c r="F27" s="39">
        <f>[1]Amend!F121</f>
        <v>26887</v>
      </c>
      <c r="G27" s="40" t="str">
        <f>[1]Amend!J115</f>
        <v>Cross Ref with Staffing Spreadsheet</v>
      </c>
    </row>
    <row r="28" spans="2:7" ht="12.75">
      <c r="B28" s="35"/>
      <c r="C28" s="36"/>
      <c r="D28" s="37" t="s">
        <v>37</v>
      </c>
      <c r="E28" s="38" t="s">
        <v>38</v>
      </c>
      <c r="F28" s="39">
        <f>[1]Amend!F128</f>
        <v>0</v>
      </c>
      <c r="G28" s="40">
        <f>[1]Amend!J124</f>
        <v>0</v>
      </c>
    </row>
    <row r="29" spans="2:7" ht="12.75">
      <c r="B29" s="35"/>
      <c r="C29" s="36"/>
      <c r="D29" s="38" t="s">
        <v>39</v>
      </c>
      <c r="E29" s="38" t="s">
        <v>40</v>
      </c>
      <c r="F29" s="39">
        <f>[1]Amend!F135</f>
        <v>11526</v>
      </c>
      <c r="G29" s="40" t="str">
        <f>[1]Amend!J131</f>
        <v>Cross Ref with Staffing Spreadsheet</v>
      </c>
    </row>
    <row r="30" spans="2:7" ht="12.75">
      <c r="B30" s="35"/>
      <c r="C30" s="36"/>
      <c r="D30" s="37" t="s">
        <v>41</v>
      </c>
      <c r="E30" s="38" t="s">
        <v>42</v>
      </c>
      <c r="F30" s="39">
        <f>[1]Amend!F112</f>
        <v>66647</v>
      </c>
      <c r="G30" s="40" t="str">
        <f>[1]Amend!J107</f>
        <v>Cross Ref with Staffing Spreadsheet</v>
      </c>
    </row>
    <row r="31" spans="2:7" ht="12.75">
      <c r="B31" s="35"/>
      <c r="C31" s="36"/>
      <c r="D31" s="37" t="s">
        <v>43</v>
      </c>
      <c r="E31" s="38" t="s">
        <v>44</v>
      </c>
      <c r="F31" s="39">
        <f>[1]Amend!F142</f>
        <v>84450</v>
      </c>
      <c r="G31" s="40" t="str">
        <f>[1]Amend!J139</f>
        <v>1dpw for 38wks - Initial provision for sickness</v>
      </c>
    </row>
    <row r="32" spans="2:7" ht="12.75">
      <c r="B32" s="35"/>
      <c r="C32" s="36"/>
      <c r="D32" s="37" t="s">
        <v>45</v>
      </c>
      <c r="E32" s="38" t="s">
        <v>46</v>
      </c>
      <c r="F32" s="39">
        <f>[1]Amend!F146+[1]Amend!F148</f>
        <v>0</v>
      </c>
      <c r="G32" s="40">
        <f>[1]Amend!J146</f>
        <v>0</v>
      </c>
    </row>
    <row r="33" spans="2:7" ht="12.75">
      <c r="B33" s="35"/>
      <c r="C33" s="36"/>
      <c r="D33" s="37" t="s">
        <v>47</v>
      </c>
      <c r="E33" s="38" t="s">
        <v>48</v>
      </c>
      <c r="F33" s="39">
        <f>[1]Amend!F149</f>
        <v>0</v>
      </c>
      <c r="G33" s="40">
        <f>[1]Amend!J149</f>
        <v>0</v>
      </c>
    </row>
    <row r="34" spans="2:7" ht="12.75">
      <c r="B34" s="35"/>
      <c r="C34" s="36"/>
      <c r="D34" s="37" t="s">
        <v>49</v>
      </c>
      <c r="E34" s="38" t="s">
        <v>50</v>
      </c>
      <c r="F34" s="39">
        <f>[1]Amend!F150</f>
        <v>47872</v>
      </c>
      <c r="G34" s="40" t="str">
        <f>[1]Amend!J150</f>
        <v>MSF for Maternity only + Educational Mutual for Sickness from day 11</v>
      </c>
    </row>
    <row r="35" spans="2:7" ht="12.75">
      <c r="B35" s="35"/>
      <c r="C35" s="36"/>
      <c r="D35" s="37" t="s">
        <v>51</v>
      </c>
      <c r="E35" s="38" t="s">
        <v>52</v>
      </c>
      <c r="F35" s="39">
        <f>[1]Amend!F151</f>
        <v>3306</v>
      </c>
      <c r="G35" s="40" t="str">
        <f>[1]Amend!J151</f>
        <v>2026-27 initial Grant Allocation ringfenced</v>
      </c>
    </row>
    <row r="36" spans="2:7" ht="12.75">
      <c r="B36" s="35"/>
      <c r="C36" s="36"/>
      <c r="D36" s="37" t="s">
        <v>53</v>
      </c>
      <c r="E36" s="38" t="s">
        <v>54</v>
      </c>
      <c r="F36" s="39">
        <f>[1]Amend!F152</f>
        <v>7297</v>
      </c>
      <c r="G36" s="40" t="str">
        <f>[1]Amend!J152</f>
        <v>2026-27 initial Grant Allocation ringfenced</v>
      </c>
    </row>
    <row r="37" spans="2:7" ht="12.75">
      <c r="B37" s="35"/>
      <c r="C37" s="36"/>
      <c r="D37" s="43" t="s">
        <v>55</v>
      </c>
      <c r="E37" s="38" t="s">
        <v>56</v>
      </c>
      <c r="F37" s="39">
        <f>[1]Amend!F153</f>
        <v>0</v>
      </c>
      <c r="G37" s="40"/>
    </row>
    <row r="38" spans="2:7" ht="12.75">
      <c r="B38" s="35"/>
      <c r="C38" s="36"/>
      <c r="D38" s="43" t="s">
        <v>57</v>
      </c>
      <c r="E38" s="38" t="s">
        <v>58</v>
      </c>
      <c r="F38" s="39">
        <f>[1]Amend!F145+[1]Amend!F147+[1]Amend!F154+[1]Amend!F155</f>
        <v>6198</v>
      </c>
      <c r="G38" s="44" t="s">
        <v>59</v>
      </c>
    </row>
    <row r="39" spans="2:7" ht="12.75">
      <c r="B39" s="35"/>
      <c r="C39" s="36"/>
      <c r="D39" s="45"/>
      <c r="F39" s="46"/>
      <c r="G39" s="47"/>
    </row>
    <row r="40" spans="2:7" ht="15">
      <c r="B40" s="35"/>
      <c r="C40" s="36"/>
      <c r="D40" s="45"/>
      <c r="E40" s="48" t="s">
        <v>60</v>
      </c>
      <c r="F40" s="46"/>
      <c r="G40" s="47"/>
    </row>
    <row r="41" spans="2:7" ht="11.25" customHeight="1">
      <c r="B41" s="35"/>
      <c r="C41" s="36"/>
      <c r="D41" s="37" t="s">
        <v>61</v>
      </c>
      <c r="E41" s="38" t="s">
        <v>62</v>
      </c>
      <c r="F41" s="39">
        <f>[1]Amend!F168</f>
        <v>18952</v>
      </c>
      <c r="G41" s="44" t="s">
        <v>59</v>
      </c>
    </row>
    <row r="42" spans="2:7" ht="12.75">
      <c r="B42" s="35"/>
      <c r="C42" s="36"/>
      <c r="D42" s="37" t="s">
        <v>63</v>
      </c>
      <c r="E42" s="38" t="s">
        <v>64</v>
      </c>
      <c r="F42" s="39">
        <f>[1]Amend!F176</f>
        <v>45979</v>
      </c>
      <c r="G42" s="44" t="s">
        <v>59</v>
      </c>
    </row>
    <row r="43" spans="2:7" ht="12.75">
      <c r="B43" s="35">
        <f>[1]Amend!B329</f>
        <v>33634</v>
      </c>
      <c r="C43" s="36"/>
      <c r="D43" s="37" t="s">
        <v>65</v>
      </c>
      <c r="E43" s="38" t="s">
        <v>66</v>
      </c>
      <c r="F43" s="39">
        <f>[1]Amend!F329</f>
        <v>33634</v>
      </c>
      <c r="G43" s="40" t="str">
        <f>[1]Amend!J328</f>
        <v>as per 2026-27 Formula</v>
      </c>
    </row>
    <row r="44" spans="2:7" ht="12.75">
      <c r="B44" s="35"/>
      <c r="C44" s="36"/>
      <c r="D44" s="37" t="s">
        <v>67</v>
      </c>
      <c r="E44" s="38" t="s">
        <v>68</v>
      </c>
      <c r="F44" s="39">
        <f>[1]Amend!F180</f>
        <v>12250</v>
      </c>
      <c r="G44" s="44" t="s">
        <v>59</v>
      </c>
    </row>
    <row r="45" spans="2:7" ht="12.75">
      <c r="B45" s="35"/>
      <c r="C45" s="36"/>
      <c r="D45" s="37" t="s">
        <v>69</v>
      </c>
      <c r="E45" s="38" t="s">
        <v>70</v>
      </c>
      <c r="F45" s="39">
        <f>[1]Amend!F191+[1]Amend!F195+[1]Amend!F184</f>
        <v>62856</v>
      </c>
      <c r="G45" s="44" t="s">
        <v>59</v>
      </c>
    </row>
    <row r="46" spans="2:7" ht="12.75">
      <c r="B46" s="35"/>
      <c r="C46" s="36"/>
      <c r="D46" s="45"/>
      <c r="F46" s="49"/>
      <c r="G46" s="50"/>
    </row>
    <row r="47" spans="2:7" ht="15">
      <c r="B47" s="35"/>
      <c r="C47" s="36"/>
      <c r="D47" s="45"/>
      <c r="E47" s="48" t="s">
        <v>71</v>
      </c>
      <c r="F47" s="49"/>
      <c r="G47" s="50"/>
    </row>
    <row r="48" spans="2:7" ht="12.75">
      <c r="B48" s="35"/>
      <c r="C48" s="36"/>
      <c r="D48" s="51" t="s">
        <v>72</v>
      </c>
      <c r="E48" s="38" t="s">
        <v>73</v>
      </c>
      <c r="F48" s="39">
        <f>[1]Amend!F205</f>
        <v>150</v>
      </c>
      <c r="G48" s="44" t="s">
        <v>59</v>
      </c>
    </row>
    <row r="49" spans="2:7" ht="12.75">
      <c r="B49" s="35"/>
      <c r="C49" s="36"/>
      <c r="D49" s="45"/>
      <c r="F49" s="52"/>
      <c r="G49" s="50"/>
    </row>
    <row r="50" spans="2:7" ht="15">
      <c r="B50" s="39"/>
      <c r="C50" s="53"/>
      <c r="D50" s="38"/>
      <c r="E50" s="48" t="s">
        <v>74</v>
      </c>
      <c r="F50" s="52"/>
      <c r="G50" s="50"/>
    </row>
    <row r="51" spans="2:7" ht="12.75">
      <c r="B51" s="39"/>
      <c r="C51" s="53"/>
      <c r="D51" s="37" t="s">
        <v>75</v>
      </c>
      <c r="E51" s="38" t="s">
        <v>76</v>
      </c>
      <c r="F51" s="39">
        <f>[1]Amend!F209</f>
        <v>0</v>
      </c>
      <c r="G51" s="40">
        <f>[1]Amend!J209</f>
        <v>0</v>
      </c>
    </row>
    <row r="52" spans="2:7" ht="12.75">
      <c r="B52" s="39"/>
      <c r="C52" s="53"/>
      <c r="D52" s="37" t="s">
        <v>77</v>
      </c>
      <c r="E52" s="38" t="s">
        <v>78</v>
      </c>
      <c r="F52" s="39">
        <f>[1]Amend!F210</f>
        <v>25000</v>
      </c>
      <c r="G52" s="44" t="s">
        <v>79</v>
      </c>
    </row>
    <row r="53" spans="2:7" ht="12.75">
      <c r="B53" s="39"/>
      <c r="C53" s="53"/>
      <c r="D53" s="37" t="s">
        <v>80</v>
      </c>
      <c r="E53" s="38" t="s">
        <v>81</v>
      </c>
      <c r="F53" s="39">
        <f>[1]Amend!F211</f>
        <v>0</v>
      </c>
      <c r="G53" s="40">
        <f>[1]Amend!J211</f>
        <v>0</v>
      </c>
    </row>
    <row r="54" spans="2:7" ht="12.75">
      <c r="B54" s="39"/>
      <c r="C54" s="53"/>
      <c r="D54" s="37" t="s">
        <v>82</v>
      </c>
      <c r="E54" s="38" t="s">
        <v>83</v>
      </c>
      <c r="F54" s="39">
        <f>[1]Amend!F212</f>
        <v>3363</v>
      </c>
      <c r="G54" s="44" t="s">
        <v>59</v>
      </c>
    </row>
    <row r="55" spans="2:7" ht="12.75">
      <c r="B55" s="39"/>
      <c r="C55" s="53"/>
      <c r="D55" s="37" t="s">
        <v>84</v>
      </c>
      <c r="E55" s="38" t="s">
        <v>85</v>
      </c>
      <c r="F55" s="39">
        <f>[1]Amend!F213</f>
        <v>116</v>
      </c>
      <c r="G55" s="44" t="s">
        <v>59</v>
      </c>
    </row>
    <row r="56" spans="2:7" ht="12.75">
      <c r="B56" s="39"/>
      <c r="C56" s="53"/>
      <c r="D56" s="37" t="s">
        <v>86</v>
      </c>
      <c r="E56" s="38" t="s">
        <v>87</v>
      </c>
      <c r="F56" s="39">
        <f>[1]Amend!F214</f>
        <v>0</v>
      </c>
      <c r="G56" s="40">
        <f>[1]Amend!J214</f>
        <v>0</v>
      </c>
    </row>
    <row r="57" spans="2:7" ht="12.75">
      <c r="B57" s="39"/>
      <c r="C57" s="53"/>
      <c r="D57" s="37" t="s">
        <v>88</v>
      </c>
      <c r="E57" s="38" t="s">
        <v>89</v>
      </c>
      <c r="F57" s="39">
        <f>[1]Amend!F215</f>
        <v>13342</v>
      </c>
      <c r="G57" s="44" t="s">
        <v>59</v>
      </c>
    </row>
    <row r="58" spans="2:7" ht="12.75">
      <c r="B58" s="39"/>
      <c r="C58" s="53"/>
      <c r="D58" s="37" t="s">
        <v>90</v>
      </c>
      <c r="E58" s="38" t="s">
        <v>91</v>
      </c>
      <c r="F58" s="39">
        <f>[1]Amend!F221</f>
        <v>3900</v>
      </c>
      <c r="G58" s="44" t="s">
        <v>59</v>
      </c>
    </row>
    <row r="59" spans="2:7" ht="12.75">
      <c r="B59" s="39"/>
      <c r="C59" s="53"/>
      <c r="D59" s="37" t="s">
        <v>92</v>
      </c>
      <c r="E59" s="38" t="s">
        <v>93</v>
      </c>
      <c r="F59" s="39">
        <f>[1]Amend!F225</f>
        <v>28056</v>
      </c>
      <c r="G59" s="44" t="s">
        <v>59</v>
      </c>
    </row>
    <row r="60" spans="2:7" ht="12.75">
      <c r="B60" s="39"/>
      <c r="C60" s="53"/>
      <c r="D60" s="54">
        <v>44201</v>
      </c>
      <c r="E60" s="38" t="s">
        <v>94</v>
      </c>
      <c r="F60" s="39">
        <f>[1]Amend!F229</f>
        <v>0</v>
      </c>
      <c r="G60" s="40">
        <f>[1]Amend!J228</f>
        <v>0</v>
      </c>
    </row>
    <row r="61" spans="2:7" ht="12.75">
      <c r="B61" s="39"/>
      <c r="C61" s="53"/>
      <c r="D61" s="38" t="s">
        <v>95</v>
      </c>
      <c r="E61" s="38" t="s">
        <v>96</v>
      </c>
      <c r="F61" s="39">
        <f>[1]Amend!F234</f>
        <v>2386</v>
      </c>
      <c r="G61" s="44" t="s">
        <v>59</v>
      </c>
    </row>
    <row r="62" spans="2:7" ht="12.75">
      <c r="B62" s="39"/>
      <c r="C62" s="53"/>
      <c r="D62" s="37" t="s">
        <v>97</v>
      </c>
      <c r="E62" s="41" t="s">
        <v>98</v>
      </c>
      <c r="F62" s="39">
        <f>[1]Amend!F240</f>
        <v>1500</v>
      </c>
      <c r="G62" s="44" t="s">
        <v>59</v>
      </c>
    </row>
    <row r="63" spans="2:7" ht="12.75">
      <c r="B63" s="39"/>
      <c r="C63" s="53"/>
      <c r="D63" s="37" t="s">
        <v>99</v>
      </c>
      <c r="E63" s="38" t="s">
        <v>100</v>
      </c>
      <c r="F63" s="39">
        <f>[1]Amend!F243</f>
        <v>0</v>
      </c>
      <c r="G63" s="40">
        <f>[1]Amend!J243</f>
        <v>0</v>
      </c>
    </row>
    <row r="64" spans="2:7" ht="12.75">
      <c r="B64" s="39"/>
      <c r="C64" s="53"/>
      <c r="D64" s="37" t="s">
        <v>101</v>
      </c>
      <c r="E64" s="38" t="s">
        <v>102</v>
      </c>
      <c r="F64" s="39">
        <f>[1]Amend!F244</f>
        <v>1680</v>
      </c>
      <c r="G64" s="44" t="s">
        <v>59</v>
      </c>
    </row>
    <row r="65" spans="2:7" ht="12.75">
      <c r="B65" s="39"/>
      <c r="C65" s="53"/>
      <c r="D65" s="37" t="s">
        <v>103</v>
      </c>
      <c r="E65" s="38" t="s">
        <v>104</v>
      </c>
      <c r="F65" s="39">
        <f>[1]Amend!F250</f>
        <v>0</v>
      </c>
      <c r="G65" s="40"/>
    </row>
    <row r="66" spans="2:7" ht="12.75">
      <c r="B66" s="55">
        <f>[1]Amend!B251</f>
        <v>1405604</v>
      </c>
      <c r="C66" s="53"/>
      <c r="D66" s="37"/>
      <c r="E66" s="38" t="s">
        <v>105</v>
      </c>
      <c r="F66" s="39">
        <f>[1]Amend!F252-F65-F67</f>
        <v>0</v>
      </c>
      <c r="G66" s="40">
        <f>[1]Amend!J248</f>
        <v>0</v>
      </c>
    </row>
    <row r="67" spans="2:7" ht="12.75">
      <c r="B67" s="39"/>
      <c r="C67" s="53"/>
      <c r="D67" s="37" t="s">
        <v>106</v>
      </c>
      <c r="E67" s="38" t="s">
        <v>107</v>
      </c>
      <c r="F67" s="39">
        <f>[1]Amend!F249</f>
        <v>0</v>
      </c>
      <c r="G67" s="40">
        <f>[1]Amend!J249</f>
        <v>0</v>
      </c>
    </row>
    <row r="68" spans="2:7" ht="12.75">
      <c r="B68" s="56"/>
      <c r="C68" s="57"/>
      <c r="D68" s="38"/>
      <c r="E68" s="38"/>
      <c r="F68" s="52"/>
      <c r="G68" s="50"/>
    </row>
    <row r="69" spans="2:7" ht="15">
      <c r="B69" s="56"/>
      <c r="C69" s="57"/>
      <c r="D69" s="38"/>
      <c r="E69" s="48" t="s">
        <v>108</v>
      </c>
      <c r="F69" s="52"/>
      <c r="G69" s="50"/>
    </row>
    <row r="70" spans="2:7" ht="12.75">
      <c r="B70" s="39"/>
      <c r="C70" s="53"/>
      <c r="D70" s="38" t="s">
        <v>109</v>
      </c>
      <c r="E70" s="38" t="s">
        <v>110</v>
      </c>
      <c r="F70" s="39">
        <f>[1]Amend!F272</f>
        <v>16466</v>
      </c>
      <c r="G70" s="44" t="s">
        <v>59</v>
      </c>
    </row>
    <row r="71" spans="2:7" ht="12.75">
      <c r="B71" s="58"/>
      <c r="C71" s="57"/>
      <c r="D71" s="38"/>
      <c r="E71" s="59"/>
      <c r="F71" s="60"/>
      <c r="G71" s="50"/>
    </row>
    <row r="72" spans="2:7" ht="15">
      <c r="B72" s="61">
        <f>SUM(B15:B71)</f>
        <v>1439238</v>
      </c>
      <c r="C72" s="62"/>
      <c r="D72" s="38"/>
      <c r="E72" s="48" t="s">
        <v>111</v>
      </c>
      <c r="F72" s="63">
        <f>SUM(F15:F71)</f>
        <v>1898315</v>
      </c>
      <c r="G72" s="50"/>
    </row>
    <row r="73" spans="2:7" ht="15">
      <c r="B73" s="56"/>
      <c r="C73" s="57"/>
      <c r="D73" s="38"/>
      <c r="E73" s="48"/>
      <c r="F73" s="46"/>
      <c r="G73" s="50"/>
    </row>
    <row r="74" spans="2:7" ht="15">
      <c r="B74" s="56"/>
      <c r="C74" s="57"/>
      <c r="D74" s="38"/>
      <c r="E74" s="48"/>
      <c r="F74" s="46"/>
      <c r="G74" s="50"/>
    </row>
    <row r="75" spans="2:7" ht="15">
      <c r="B75" s="56"/>
      <c r="C75" s="57"/>
      <c r="D75" s="38"/>
      <c r="E75" s="33" t="s">
        <v>112</v>
      </c>
      <c r="F75" s="46"/>
      <c r="G75" s="50"/>
    </row>
    <row r="76" spans="2:7" ht="12.75">
      <c r="B76" s="53"/>
      <c r="C76" s="53"/>
      <c r="D76" s="38" t="s">
        <v>113</v>
      </c>
      <c r="E76" s="38" t="s">
        <v>114</v>
      </c>
      <c r="F76" s="53">
        <f>[1]Amend!F291</f>
        <v>-4000</v>
      </c>
      <c r="G76" s="64" t="s">
        <v>115</v>
      </c>
    </row>
    <row r="77" spans="2:7" ht="12.75">
      <c r="B77" s="65"/>
      <c r="C77" s="65"/>
      <c r="D77" s="38" t="s">
        <v>116</v>
      </c>
      <c r="E77" s="38" t="s">
        <v>117</v>
      </c>
      <c r="F77" s="65">
        <f>[1]Amend!F308</f>
        <v>-423305</v>
      </c>
      <c r="G77" s="64" t="s">
        <v>118</v>
      </c>
    </row>
    <row r="78" spans="2:7" ht="12.75">
      <c r="B78" s="65"/>
      <c r="C78" s="65"/>
      <c r="D78" s="37" t="s">
        <v>119</v>
      </c>
      <c r="E78" s="38" t="s">
        <v>120</v>
      </c>
      <c r="F78" s="65">
        <f>[1]Amend!F313</f>
        <v>0</v>
      </c>
      <c r="G78" s="40"/>
    </row>
    <row r="79" spans="2:7" ht="12.75">
      <c r="B79" s="65"/>
      <c r="C79" s="65"/>
      <c r="D79" s="37" t="s">
        <v>121</v>
      </c>
      <c r="E79" s="38" t="str">
        <f>[1]Amend!D316</f>
        <v>Additional ALN (IMHP / SI)</v>
      </c>
      <c r="F79" s="65">
        <f>[1]Amend!F317</f>
        <v>0</v>
      </c>
      <c r="G79" s="40">
        <f>[1]Amend!J316</f>
        <v>0</v>
      </c>
    </row>
    <row r="80" spans="2:7" ht="12.75">
      <c r="B80" s="66"/>
      <c r="C80" s="66"/>
      <c r="D80" s="38"/>
      <c r="E80" s="38"/>
      <c r="F80" s="67"/>
      <c r="G80" s="50"/>
    </row>
    <row r="81" spans="2:7" ht="12.75">
      <c r="B81" s="57"/>
      <c r="C81" s="57"/>
      <c r="D81" s="38"/>
      <c r="E81" s="59"/>
      <c r="G81" s="50"/>
    </row>
    <row r="82" spans="2:7" ht="15">
      <c r="B82" s="68">
        <f>SUM(B76:B81)</f>
        <v>0</v>
      </c>
      <c r="C82" s="69"/>
      <c r="D82" s="38"/>
      <c r="E82" s="48" t="s">
        <v>122</v>
      </c>
      <c r="F82" s="70">
        <f>SUM(F76:F81)</f>
        <v>-427305</v>
      </c>
      <c r="G82" s="50"/>
    </row>
    <row r="83" spans="2:7" ht="12.75">
      <c r="B83" s="56"/>
      <c r="C83" s="57"/>
      <c r="D83" s="38"/>
      <c r="E83" s="38"/>
      <c r="F83" s="71"/>
      <c r="G83" s="50"/>
    </row>
    <row r="84" spans="2:7" ht="15">
      <c r="B84" s="72">
        <f>B72+B82</f>
        <v>1439238</v>
      </c>
      <c r="C84" s="62"/>
      <c r="D84" s="38"/>
      <c r="E84" s="48" t="s">
        <v>123</v>
      </c>
      <c r="F84" s="73">
        <f>F72+F82</f>
        <v>1471010</v>
      </c>
      <c r="G84" s="50"/>
    </row>
    <row r="85" spans="2:7" ht="30" customHeight="1">
      <c r="B85" s="56"/>
      <c r="C85" s="57"/>
      <c r="D85" s="38"/>
      <c r="E85" s="38"/>
      <c r="F85" s="71"/>
      <c r="G85" s="50"/>
    </row>
    <row r="86" spans="2:7" ht="12.75">
      <c r="B86" s="74"/>
      <c r="C86" s="53"/>
      <c r="D86" s="37" t="s">
        <v>124</v>
      </c>
      <c r="E86" s="38" t="s">
        <v>125</v>
      </c>
      <c r="F86" s="53">
        <f>[1]Amend!F343</f>
        <v>644</v>
      </c>
      <c r="G86" s="50"/>
    </row>
    <row r="87" spans="2:7" ht="12.75">
      <c r="B87" s="56"/>
      <c r="C87" s="57"/>
      <c r="D87" s="38"/>
      <c r="E87" s="59"/>
      <c r="F87" s="46"/>
      <c r="G87" s="50"/>
    </row>
    <row r="88" spans="2:7" ht="15">
      <c r="B88" s="72">
        <f>B84</f>
        <v>1439238</v>
      </c>
      <c r="C88" s="57"/>
      <c r="D88" s="38"/>
      <c r="E88" s="48" t="s">
        <v>126</v>
      </c>
      <c r="F88" s="73">
        <f>SUM(F84:F87)</f>
        <v>1471654</v>
      </c>
      <c r="G88" s="50"/>
    </row>
    <row r="89" spans="2:7" ht="12.75">
      <c r="B89" s="56"/>
      <c r="C89" s="57"/>
      <c r="D89" s="38"/>
      <c r="E89" s="38"/>
      <c r="F89" s="46"/>
      <c r="G89" s="50"/>
    </row>
    <row r="90" spans="2:7" ht="12.75">
      <c r="B90" s="39">
        <f>[1]Amend!G331</f>
        <v>33634</v>
      </c>
      <c r="C90" s="53"/>
      <c r="D90" s="37" t="s">
        <v>65</v>
      </c>
      <c r="E90" s="75" t="s">
        <v>127</v>
      </c>
      <c r="F90" s="35">
        <f>[1]Amend!F331</f>
        <v>33634</v>
      </c>
      <c r="G90" s="40" t="str">
        <f>[1]Amend!J328</f>
        <v>as per 2026-27 Formula</v>
      </c>
    </row>
    <row r="91" spans="2:7" ht="12.75">
      <c r="B91" s="58"/>
      <c r="C91" s="57"/>
      <c r="D91" s="38"/>
      <c r="E91" s="59"/>
      <c r="F91" s="60"/>
      <c r="G91" s="50"/>
    </row>
    <row r="92" spans="2:7" ht="15">
      <c r="B92" s="72">
        <f>B88-B90</f>
        <v>1405604</v>
      </c>
      <c r="C92" s="57"/>
      <c r="D92" s="38"/>
      <c r="E92" s="48" t="s">
        <v>128</v>
      </c>
      <c r="F92" s="73">
        <f>F88-F90</f>
        <v>1438020</v>
      </c>
      <c r="G92" s="50"/>
    </row>
    <row r="93" spans="2:7" ht="12.75">
      <c r="B93" s="56"/>
      <c r="C93" s="57"/>
      <c r="D93" s="38"/>
      <c r="E93" s="38"/>
      <c r="F93" s="46"/>
      <c r="G93" s="50"/>
    </row>
    <row r="94" spans="2:7" ht="12.75">
      <c r="B94" s="53">
        <f>[1]Amend!B323</f>
        <v>32416</v>
      </c>
      <c r="C94" s="57"/>
      <c r="D94" s="76" t="s">
        <v>129</v>
      </c>
      <c r="E94" s="38" t="s">
        <v>130</v>
      </c>
      <c r="F94" s="52"/>
      <c r="G94" s="50"/>
    </row>
    <row r="95" spans="2:7" ht="12.75">
      <c r="B95" s="35">
        <f>[1]Amend!B324</f>
        <v>0</v>
      </c>
      <c r="E95" s="77" t="s">
        <v>131</v>
      </c>
      <c r="F95" s="49">
        <f>[1]Amend!F345</f>
        <v>0</v>
      </c>
      <c r="G95" s="50"/>
    </row>
    <row r="96" spans="2:7" ht="12.75">
      <c r="B96" s="35"/>
      <c r="E96" s="77"/>
      <c r="F96" s="49"/>
      <c r="G96" s="50"/>
    </row>
    <row r="97" spans="1:8" ht="12.75">
      <c r="B97" s="46"/>
      <c r="F97" s="52"/>
      <c r="G97" s="50"/>
    </row>
    <row r="98" spans="1:8" ht="13.5" thickBot="1">
      <c r="B98" s="78">
        <f>SUM(B92+B94+B95)</f>
        <v>1438020</v>
      </c>
      <c r="F98" s="79">
        <f>SUM(F92)+F95</f>
        <v>1438020</v>
      </c>
      <c r="G98" s="50"/>
    </row>
    <row r="99" spans="1:8" ht="13.5" thickTop="1">
      <c r="F99" s="80"/>
      <c r="G99" s="50"/>
    </row>
    <row r="100" spans="1:8">
      <c r="G100" s="81"/>
    </row>
    <row r="101" spans="1:8">
      <c r="G101" s="178" t="s">
        <v>132</v>
      </c>
      <c r="H101" s="179"/>
    </row>
    <row r="102" spans="1:8">
      <c r="A102" s="82"/>
      <c r="B102" s="83"/>
      <c r="C102" s="84"/>
      <c r="D102" s="85"/>
      <c r="E102" s="86"/>
      <c r="F102" s="87"/>
      <c r="G102" s="180" t="s">
        <v>133</v>
      </c>
      <c r="H102" s="181"/>
    </row>
    <row r="103" spans="1:8" ht="12.75">
      <c r="A103" s="88" t="s">
        <v>134</v>
      </c>
      <c r="B103" s="89"/>
      <c r="C103" s="90"/>
      <c r="D103" s="91" t="s">
        <v>135</v>
      </c>
      <c r="E103" s="92" t="s">
        <v>136</v>
      </c>
      <c r="F103" s="93">
        <f>[1]Amend!E351</f>
        <v>0</v>
      </c>
      <c r="G103" s="182">
        <f>[1]Amend!G351</f>
        <v>0</v>
      </c>
      <c r="H103" s="183"/>
    </row>
    <row r="104" spans="1:8" s="59" customFormat="1" ht="12.75">
      <c r="A104" s="94"/>
      <c r="B104" s="95"/>
      <c r="C104" s="96"/>
      <c r="D104" s="97"/>
      <c r="E104" s="98" t="s">
        <v>137</v>
      </c>
      <c r="F104" s="99">
        <f>[1]Amend!F351</f>
        <v>0</v>
      </c>
      <c r="G104" s="170"/>
      <c r="H104" s="171"/>
    </row>
    <row r="105" spans="1:8" ht="12.75">
      <c r="A105" s="100"/>
      <c r="B105" s="101"/>
      <c r="C105" s="102"/>
      <c r="D105" s="103"/>
      <c r="E105" s="104" t="s">
        <v>138</v>
      </c>
      <c r="F105" s="105">
        <f>SUM(F103+F104)</f>
        <v>0</v>
      </c>
      <c r="G105" s="185">
        <f>SUM(G103:H104)</f>
        <v>0</v>
      </c>
      <c r="H105" s="186"/>
    </row>
    <row r="110" spans="1:8" ht="9" customHeight="1">
      <c r="A110" s="106"/>
      <c r="B110" s="107"/>
      <c r="C110" s="108"/>
      <c r="D110" s="109"/>
      <c r="E110" s="110"/>
      <c r="F110" s="111"/>
    </row>
    <row r="111" spans="1:8" ht="12.75">
      <c r="B111" s="107"/>
      <c r="C111" s="112"/>
      <c r="D111" s="109"/>
      <c r="E111" s="113" t="s">
        <v>139</v>
      </c>
      <c r="F111" s="114">
        <f>F105+G105</f>
        <v>0</v>
      </c>
    </row>
    <row r="112" spans="1:8" ht="12.75">
      <c r="A112" s="106"/>
      <c r="B112" s="107"/>
      <c r="C112" s="112"/>
      <c r="D112" s="109"/>
      <c r="E112" s="115"/>
      <c r="F112" s="116"/>
    </row>
    <row r="113" spans="1:7" ht="12.75">
      <c r="B113" s="107"/>
      <c r="C113" s="112"/>
      <c r="D113" s="109"/>
      <c r="E113" s="113" t="s">
        <v>140</v>
      </c>
      <c r="F113" s="114">
        <f>F86</f>
        <v>644</v>
      </c>
    </row>
    <row r="114" spans="1:7" ht="12.75">
      <c r="A114" s="106"/>
      <c r="B114" s="107"/>
      <c r="C114" s="112"/>
      <c r="D114" s="109"/>
      <c r="E114" s="115"/>
      <c r="F114" s="116"/>
    </row>
    <row r="115" spans="1:7" ht="12.75">
      <c r="B115" s="107"/>
      <c r="C115" s="112"/>
      <c r="D115" s="109"/>
      <c r="E115" s="117" t="s">
        <v>141</v>
      </c>
      <c r="F115" s="118">
        <f>SUM(F111+F113)</f>
        <v>644</v>
      </c>
    </row>
    <row r="116" spans="1:7" ht="12.75">
      <c r="B116" s="107"/>
      <c r="C116" s="112"/>
      <c r="D116" s="109"/>
      <c r="E116" s="117"/>
      <c r="F116" s="118"/>
    </row>
    <row r="117" spans="1:7" ht="12.75">
      <c r="B117" s="107"/>
      <c r="C117" s="112"/>
      <c r="D117" s="109"/>
      <c r="E117" s="117" t="s">
        <v>142</v>
      </c>
      <c r="F117" s="119">
        <f>[1]Amend!H341</f>
        <v>4.3765051201232581E-4</v>
      </c>
    </row>
    <row r="118" spans="1:7" ht="12.75">
      <c r="A118" s="120"/>
      <c r="B118" s="107"/>
      <c r="C118" s="112"/>
      <c r="D118" s="109"/>
      <c r="E118" s="121"/>
      <c r="F118" s="122"/>
    </row>
    <row r="119" spans="1:7" ht="12.75">
      <c r="A119" s="120"/>
      <c r="B119" s="107"/>
      <c r="C119" s="112"/>
      <c r="D119" s="109"/>
      <c r="E119" s="59"/>
      <c r="F119" s="59"/>
    </row>
    <row r="121" spans="1:7" ht="15.75">
      <c r="A121" s="187"/>
      <c r="B121" s="187"/>
      <c r="C121" s="187"/>
      <c r="D121" s="187"/>
      <c r="E121" s="187"/>
      <c r="F121" s="187"/>
      <c r="G121" s="187"/>
    </row>
    <row r="122" spans="1:7" ht="15.75">
      <c r="B122" s="123"/>
      <c r="C122" s="124"/>
      <c r="D122" s="125"/>
      <c r="E122" s="125"/>
      <c r="F122" s="126"/>
    </row>
    <row r="123" spans="1:7" ht="15.75">
      <c r="A123" s="127"/>
      <c r="B123" s="128"/>
      <c r="C123" s="129"/>
      <c r="D123" s="130"/>
      <c r="E123" s="130"/>
      <c r="F123" s="131"/>
      <c r="G123" s="132"/>
    </row>
    <row r="124" spans="1:7" ht="15.75" customHeight="1">
      <c r="A124" s="188" t="s">
        <v>143</v>
      </c>
      <c r="B124" s="189"/>
      <c r="C124" s="189"/>
      <c r="D124" s="189"/>
      <c r="E124" s="189"/>
      <c r="F124" s="189"/>
      <c r="G124" s="190"/>
    </row>
    <row r="125" spans="1:7" ht="15.75">
      <c r="A125" s="115"/>
      <c r="B125" s="123"/>
      <c r="C125" s="124"/>
      <c r="D125" s="125"/>
      <c r="E125" s="125"/>
      <c r="F125" s="126"/>
      <c r="G125" s="133"/>
    </row>
    <row r="126" spans="1:7" ht="14.25">
      <c r="A126" s="191" t="s">
        <v>144</v>
      </c>
      <c r="B126" s="192"/>
      <c r="C126" s="192"/>
      <c r="D126" s="192"/>
      <c r="E126" s="192"/>
      <c r="F126" s="192"/>
      <c r="G126" s="193"/>
    </row>
    <row r="127" spans="1:7" ht="14.25">
      <c r="A127" s="191" t="s">
        <v>145</v>
      </c>
      <c r="B127" s="192"/>
      <c r="C127" s="192"/>
      <c r="D127" s="192"/>
      <c r="E127" s="192"/>
      <c r="F127" s="192"/>
      <c r="G127" s="193"/>
    </row>
    <row r="128" spans="1:7" ht="14.25">
      <c r="A128" s="191" t="s">
        <v>146</v>
      </c>
      <c r="B128" s="192"/>
      <c r="C128" s="192"/>
      <c r="D128" s="192"/>
      <c r="E128" s="192"/>
      <c r="F128" s="192"/>
      <c r="G128" s="193"/>
    </row>
    <row r="129" spans="1:7" ht="14.25">
      <c r="A129" s="191" t="s">
        <v>147</v>
      </c>
      <c r="B129" s="192"/>
      <c r="C129" s="192"/>
      <c r="D129" s="192"/>
      <c r="E129" s="192"/>
      <c r="F129" s="192"/>
      <c r="G129" s="193"/>
    </row>
    <row r="130" spans="1:7" ht="15.75">
      <c r="A130" s="115"/>
      <c r="B130" s="123"/>
      <c r="C130" s="124"/>
      <c r="D130" s="125"/>
      <c r="E130" s="125"/>
      <c r="F130" s="126"/>
      <c r="G130" s="133"/>
    </row>
    <row r="131" spans="1:7" ht="9" customHeight="1">
      <c r="A131" s="134"/>
      <c r="B131" s="107"/>
      <c r="C131" s="108"/>
      <c r="D131" s="109"/>
      <c r="E131" s="110"/>
      <c r="F131" s="111"/>
      <c r="G131" s="133"/>
    </row>
    <row r="132" spans="1:7" ht="12.75">
      <c r="A132" s="115"/>
      <c r="B132" s="107"/>
      <c r="C132" s="112"/>
      <c r="D132" s="109"/>
      <c r="E132" s="113" t="s">
        <v>139</v>
      </c>
      <c r="F132" s="114">
        <f>F111</f>
        <v>0</v>
      </c>
      <c r="G132" s="133"/>
    </row>
    <row r="133" spans="1:7" ht="12.75">
      <c r="A133" s="134"/>
      <c r="B133" s="107"/>
      <c r="C133" s="112"/>
      <c r="D133" s="109"/>
      <c r="E133" s="115"/>
      <c r="F133" s="116"/>
      <c r="G133" s="133"/>
    </row>
    <row r="134" spans="1:7" ht="12.75">
      <c r="A134" s="115"/>
      <c r="B134" s="107"/>
      <c r="C134" s="112"/>
      <c r="D134" s="109"/>
      <c r="E134" s="113" t="s">
        <v>140</v>
      </c>
      <c r="F134" s="114">
        <f>F113</f>
        <v>644</v>
      </c>
      <c r="G134" s="133"/>
    </row>
    <row r="135" spans="1:7" ht="12.75">
      <c r="A135" s="134"/>
      <c r="B135" s="107"/>
      <c r="C135" s="112"/>
      <c r="D135" s="109"/>
      <c r="E135" s="115"/>
      <c r="F135" s="116"/>
      <c r="G135" s="133"/>
    </row>
    <row r="136" spans="1:7" ht="12.75">
      <c r="A136" s="115"/>
      <c r="B136" s="107"/>
      <c r="C136" s="112"/>
      <c r="D136" s="109"/>
      <c r="E136" s="117" t="s">
        <v>141</v>
      </c>
      <c r="F136" s="118">
        <f>F115</f>
        <v>644</v>
      </c>
      <c r="G136" s="133"/>
    </row>
    <row r="137" spans="1:7" ht="12.75">
      <c r="A137" s="115"/>
      <c r="B137" s="107"/>
      <c r="C137" s="112"/>
      <c r="D137" s="109"/>
      <c r="E137" s="117"/>
      <c r="F137" s="118"/>
      <c r="G137" s="133"/>
    </row>
    <row r="138" spans="1:7" ht="12.75">
      <c r="A138" s="115"/>
      <c r="B138" s="107"/>
      <c r="C138" s="112"/>
      <c r="D138" s="109"/>
      <c r="E138" s="117" t="s">
        <v>142</v>
      </c>
      <c r="F138" s="119">
        <f>F117</f>
        <v>4.3765051201232581E-4</v>
      </c>
      <c r="G138" s="133"/>
    </row>
    <row r="139" spans="1:7" ht="12.75">
      <c r="A139" s="135"/>
      <c r="B139" s="107"/>
      <c r="C139" s="112"/>
      <c r="D139" s="109"/>
      <c r="E139" s="121"/>
      <c r="F139" s="122"/>
      <c r="G139" s="133"/>
    </row>
    <row r="140" spans="1:7" ht="12.75">
      <c r="A140" s="135"/>
      <c r="B140" s="107"/>
      <c r="C140" s="112"/>
      <c r="D140" s="109"/>
      <c r="E140" s="59"/>
      <c r="F140" s="59"/>
      <c r="G140" s="133"/>
    </row>
    <row r="141" spans="1:7" ht="12.75">
      <c r="A141" s="135"/>
      <c r="B141" s="107"/>
      <c r="C141" s="112"/>
      <c r="D141" s="109"/>
      <c r="E141" s="59"/>
      <c r="F141" s="59"/>
      <c r="G141" s="133"/>
    </row>
    <row r="142" spans="1:7" ht="15">
      <c r="A142" s="136" t="s">
        <v>148</v>
      </c>
      <c r="B142" s="107"/>
      <c r="C142" s="112"/>
      <c r="D142" s="109"/>
      <c r="E142" s="59"/>
      <c r="F142" s="59"/>
      <c r="G142" s="133"/>
    </row>
    <row r="143" spans="1:7" ht="12.75">
      <c r="A143" s="137"/>
      <c r="B143" s="138"/>
      <c r="C143" s="139"/>
      <c r="D143" s="140"/>
      <c r="E143" s="59"/>
      <c r="F143" s="59"/>
      <c r="G143" s="133"/>
    </row>
    <row r="144" spans="1:7" ht="12.75">
      <c r="A144" s="137"/>
      <c r="B144" s="138"/>
      <c r="C144" s="139"/>
      <c r="D144" s="194"/>
      <c r="E144" s="194"/>
      <c r="F144" s="194"/>
      <c r="G144" s="133"/>
    </row>
    <row r="145" spans="1:7" ht="24" customHeight="1">
      <c r="A145" s="137"/>
      <c r="B145" s="138"/>
      <c r="C145" s="139"/>
      <c r="D145" s="194"/>
      <c r="E145" s="194"/>
      <c r="F145" s="194"/>
      <c r="G145" s="133"/>
    </row>
    <row r="146" spans="1:7" ht="24" customHeight="1">
      <c r="A146" s="137"/>
      <c r="B146" s="138"/>
      <c r="C146" s="139"/>
      <c r="D146" s="194"/>
      <c r="E146" s="194"/>
      <c r="F146" s="194"/>
      <c r="G146" s="133"/>
    </row>
    <row r="147" spans="1:7" ht="24" customHeight="1">
      <c r="A147" s="137"/>
      <c r="B147" s="138"/>
      <c r="C147" s="139"/>
      <c r="D147" s="194"/>
      <c r="E147" s="194"/>
      <c r="F147" s="194"/>
      <c r="G147" s="133"/>
    </row>
    <row r="148" spans="1:7" ht="12.75">
      <c r="A148" s="137"/>
      <c r="B148" s="138"/>
      <c r="C148" s="139"/>
      <c r="D148" s="140"/>
      <c r="E148" s="59"/>
      <c r="F148" s="59"/>
      <c r="G148" s="133"/>
    </row>
    <row r="149" spans="1:7" ht="12.75">
      <c r="A149" s="137"/>
      <c r="B149" s="138"/>
      <c r="C149" s="139"/>
      <c r="D149" s="140"/>
      <c r="E149" s="59"/>
      <c r="F149" s="59"/>
      <c r="G149" s="133"/>
    </row>
    <row r="150" spans="1:7" ht="31.5" customHeight="1" thickBot="1">
      <c r="A150" s="141"/>
      <c r="B150" s="142" t="s">
        <v>149</v>
      </c>
      <c r="C150" s="108"/>
      <c r="D150" s="109"/>
      <c r="E150" s="143"/>
      <c r="F150" s="143"/>
      <c r="G150" s="133"/>
    </row>
    <row r="151" spans="1:7" ht="15">
      <c r="A151" s="141"/>
      <c r="B151" s="142"/>
      <c r="C151" s="142"/>
      <c r="E151" s="184" t="s">
        <v>150</v>
      </c>
      <c r="F151" s="184"/>
      <c r="G151" s="133"/>
    </row>
    <row r="152" spans="1:7" ht="37.5" customHeight="1" thickBot="1">
      <c r="A152" s="141"/>
      <c r="B152" s="142" t="s">
        <v>151</v>
      </c>
      <c r="C152" s="108"/>
      <c r="D152" s="109"/>
      <c r="E152" s="143"/>
      <c r="F152" s="143"/>
      <c r="G152" s="133"/>
    </row>
    <row r="153" spans="1:7" ht="15">
      <c r="A153" s="141"/>
      <c r="B153" s="142"/>
      <c r="C153" s="108"/>
      <c r="D153" s="109"/>
      <c r="E153" s="59"/>
      <c r="F153" s="59"/>
      <c r="G153" s="133"/>
    </row>
    <row r="154" spans="1:7" ht="24" customHeight="1" thickBot="1">
      <c r="A154" s="141"/>
      <c r="B154" s="142" t="s">
        <v>152</v>
      </c>
      <c r="C154" s="142"/>
      <c r="D154" s="109"/>
      <c r="E154" s="143" t="s">
        <v>153</v>
      </c>
      <c r="F154" s="59"/>
      <c r="G154" s="133"/>
    </row>
    <row r="155" spans="1:7" ht="15">
      <c r="A155" s="141"/>
      <c r="B155" s="142"/>
      <c r="C155" s="108"/>
      <c r="D155" s="109"/>
      <c r="E155" s="59"/>
      <c r="F155" s="59"/>
      <c r="G155" s="133"/>
    </row>
    <row r="156" spans="1:7" ht="24" customHeight="1">
      <c r="A156" s="141"/>
      <c r="B156" s="142"/>
      <c r="C156" s="142"/>
      <c r="D156" s="109"/>
      <c r="E156" s="59"/>
      <c r="F156" s="59"/>
      <c r="G156" s="133"/>
    </row>
    <row r="157" spans="1:7" ht="12.75">
      <c r="A157" s="137"/>
      <c r="B157" s="138"/>
      <c r="C157" s="139"/>
      <c r="D157" s="140"/>
      <c r="E157" s="59"/>
      <c r="F157" s="59"/>
      <c r="G157" s="133"/>
    </row>
    <row r="158" spans="1:7" ht="12.75">
      <c r="A158" s="137"/>
      <c r="B158" s="138"/>
      <c r="C158" s="139"/>
      <c r="D158" s="140"/>
      <c r="E158" s="59"/>
      <c r="F158" s="59"/>
      <c r="G158" s="133"/>
    </row>
    <row r="159" spans="1:7" ht="12.75">
      <c r="A159" s="137"/>
      <c r="B159" s="138"/>
      <c r="C159" s="139"/>
      <c r="D159" s="140"/>
      <c r="E159" s="59"/>
      <c r="F159" s="59"/>
      <c r="G159" s="133"/>
    </row>
    <row r="160" spans="1:7" ht="15.75">
      <c r="A160" s="199" t="s">
        <v>154</v>
      </c>
      <c r="B160" s="200"/>
      <c r="C160" s="200"/>
      <c r="D160" s="200"/>
      <c r="E160" s="200"/>
      <c r="F160" s="200"/>
      <c r="G160" s="201"/>
    </row>
    <row r="161" spans="1:7" ht="15">
      <c r="A161" s="144"/>
      <c r="B161" s="107"/>
      <c r="C161" s="108"/>
      <c r="D161" s="109"/>
      <c r="E161" s="59"/>
      <c r="F161" s="59"/>
      <c r="G161" s="133"/>
    </row>
    <row r="162" spans="1:7" ht="15">
      <c r="A162" s="202" t="s">
        <v>155</v>
      </c>
      <c r="B162" s="203"/>
      <c r="C162" s="203"/>
      <c r="D162" s="203"/>
      <c r="E162" s="203"/>
      <c r="F162" s="203"/>
      <c r="G162" s="204"/>
    </row>
    <row r="163" spans="1:7" ht="14.25">
      <c r="A163" s="145"/>
      <c r="B163" s="107"/>
      <c r="C163" s="108"/>
      <c r="D163" s="109"/>
      <c r="E163" s="59"/>
      <c r="F163" s="146"/>
      <c r="G163" s="133"/>
    </row>
    <row r="164" spans="1:7" ht="31.5" customHeight="1" thickBot="1">
      <c r="A164" s="141"/>
      <c r="B164" s="142" t="s">
        <v>149</v>
      </c>
      <c r="C164" s="108"/>
      <c r="D164" s="109"/>
      <c r="E164" s="143"/>
      <c r="F164" s="143"/>
      <c r="G164" s="133"/>
    </row>
    <row r="165" spans="1:7" ht="15">
      <c r="A165" s="141"/>
      <c r="B165" s="142"/>
      <c r="C165" s="142"/>
      <c r="E165" s="184" t="s">
        <v>150</v>
      </c>
      <c r="F165" s="184"/>
      <c r="G165" s="133"/>
    </row>
    <row r="166" spans="1:7" ht="37.5" customHeight="1" thickBot="1">
      <c r="A166" s="141"/>
      <c r="B166" s="142" t="s">
        <v>151</v>
      </c>
      <c r="C166" s="108"/>
      <c r="D166" s="109"/>
      <c r="E166" s="143"/>
      <c r="F166" s="143"/>
      <c r="G166" s="133"/>
    </row>
    <row r="167" spans="1:7" ht="15">
      <c r="A167" s="141"/>
      <c r="B167" s="142"/>
      <c r="C167" s="108"/>
      <c r="D167" s="109"/>
      <c r="E167" s="59"/>
      <c r="F167" s="59"/>
      <c r="G167" s="133"/>
    </row>
    <row r="168" spans="1:7" ht="24" customHeight="1" thickBot="1">
      <c r="A168" s="141"/>
      <c r="B168" s="142" t="s">
        <v>152</v>
      </c>
      <c r="C168" s="142"/>
      <c r="D168" s="109"/>
      <c r="E168" s="143" t="s">
        <v>153</v>
      </c>
      <c r="F168" s="59"/>
      <c r="G168" s="133"/>
    </row>
    <row r="169" spans="1:7" ht="12.75">
      <c r="A169" s="141"/>
      <c r="B169" s="107"/>
      <c r="C169" s="108"/>
      <c r="D169" s="109"/>
      <c r="E169" s="59"/>
      <c r="F169" s="59"/>
      <c r="G169" s="133"/>
    </row>
    <row r="170" spans="1:7" ht="12.75">
      <c r="A170" s="141"/>
      <c r="B170" s="107"/>
      <c r="C170" s="108"/>
      <c r="D170" s="109"/>
      <c r="E170" s="59"/>
      <c r="F170" s="59"/>
      <c r="G170" s="133"/>
    </row>
    <row r="171" spans="1:7" ht="15.75">
      <c r="A171" s="147" t="s">
        <v>156</v>
      </c>
      <c r="B171" s="148"/>
      <c r="C171" s="148"/>
      <c r="D171" s="149"/>
      <c r="E171" s="149"/>
      <c r="F171" s="148"/>
      <c r="G171" s="150"/>
    </row>
    <row r="175" spans="1:7" ht="15.75" hidden="1">
      <c r="A175" s="205" t="s">
        <v>157</v>
      </c>
      <c r="B175" s="205"/>
      <c r="C175" s="205"/>
      <c r="D175" s="205"/>
      <c r="E175" s="151"/>
      <c r="F175" s="151"/>
    </row>
    <row r="176" spans="1:7" hidden="1">
      <c r="A176" s="152"/>
      <c r="B176" s="153"/>
      <c r="C176" s="154"/>
      <c r="D176" s="155"/>
      <c r="E176" s="151"/>
      <c r="F176" s="151"/>
    </row>
    <row r="177" spans="1:7" hidden="1">
      <c r="A177" s="156"/>
      <c r="B177" s="157"/>
      <c r="C177" s="158"/>
      <c r="D177" s="159"/>
      <c r="E177" s="160" t="s">
        <v>158</v>
      </c>
      <c r="F177" s="161" t="s">
        <v>159</v>
      </c>
      <c r="G177" s="162" t="s">
        <v>160</v>
      </c>
    </row>
    <row r="178" spans="1:7" ht="12.75" hidden="1">
      <c r="A178" s="206" t="s">
        <v>161</v>
      </c>
      <c r="B178" s="207"/>
      <c r="C178" s="207"/>
      <c r="D178" s="207"/>
      <c r="E178" s="163" t="e">
        <f>[1]Amend!#REF!</f>
        <v>#REF!</v>
      </c>
      <c r="F178" s="164" t="e">
        <f>[1]Amend!#REF!</f>
        <v>#REF!</v>
      </c>
      <c r="G178" s="165" t="e">
        <f>F178-E178</f>
        <v>#REF!</v>
      </c>
    </row>
    <row r="179" spans="1:7" ht="12.75" hidden="1">
      <c r="A179" s="208" t="s">
        <v>162</v>
      </c>
      <c r="B179" s="209"/>
      <c r="C179" s="209"/>
      <c r="D179" s="209"/>
      <c r="E179" s="163">
        <f>[1]Amend!G348</f>
        <v>0</v>
      </c>
      <c r="F179" s="164">
        <f>[1]Amend!F348</f>
        <v>0</v>
      </c>
      <c r="G179" s="166">
        <f>F179-E179</f>
        <v>0</v>
      </c>
    </row>
    <row r="180" spans="1:7" ht="12.75" hidden="1">
      <c r="A180" s="195" t="s">
        <v>138</v>
      </c>
      <c r="B180" s="196"/>
      <c r="C180" s="196"/>
      <c r="D180" s="197"/>
      <c r="E180" s="167" t="e">
        <f>E178+E179</f>
        <v>#REF!</v>
      </c>
      <c r="F180" s="167" t="e">
        <f>F178+F179</f>
        <v>#REF!</v>
      </c>
      <c r="G180" s="168" t="e">
        <f>G178+G179</f>
        <v>#REF!</v>
      </c>
    </row>
    <row r="181" spans="1:7" hidden="1">
      <c r="A181" s="100"/>
      <c r="B181" s="101"/>
      <c r="C181" s="102"/>
      <c r="D181" s="103"/>
      <c r="E181" s="169"/>
      <c r="F181" s="169"/>
    </row>
    <row r="182" spans="1:7" ht="15" hidden="1">
      <c r="A182" s="198" t="s">
        <v>163</v>
      </c>
      <c r="B182" s="198"/>
      <c r="C182" s="198"/>
      <c r="D182" s="198"/>
      <c r="E182" s="198"/>
      <c r="F182" s="198"/>
      <c r="G182" s="198"/>
    </row>
    <row r="183" spans="1:7" hidden="1"/>
  </sheetData>
  <mergeCells count="26">
    <mergeCell ref="A180:D180"/>
    <mergeCell ref="A182:G182"/>
    <mergeCell ref="A160:G160"/>
    <mergeCell ref="A162:G162"/>
    <mergeCell ref="E165:F165"/>
    <mergeCell ref="A175:D175"/>
    <mergeCell ref="A178:D178"/>
    <mergeCell ref="A179:D179"/>
    <mergeCell ref="E151:F151"/>
    <mergeCell ref="G105:H105"/>
    <mergeCell ref="A121:G121"/>
    <mergeCell ref="A124:G124"/>
    <mergeCell ref="A126:G126"/>
    <mergeCell ref="A127:G127"/>
    <mergeCell ref="A128:G128"/>
    <mergeCell ref="A129:G129"/>
    <mergeCell ref="D144:F144"/>
    <mergeCell ref="D145:F145"/>
    <mergeCell ref="D146:F146"/>
    <mergeCell ref="D147:F147"/>
    <mergeCell ref="G104:H104"/>
    <mergeCell ref="A1:G1"/>
    <mergeCell ref="A2:G2"/>
    <mergeCell ref="G101:H101"/>
    <mergeCell ref="G102:H102"/>
    <mergeCell ref="G103:H10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E905721EE58042B5ADE264897FA66F" ma:contentTypeVersion="3" ma:contentTypeDescription="Create a new document." ma:contentTypeScope="" ma:versionID="598d7f82c631168742621ec7be4e1089">
  <xsd:schema xmlns:xsd="http://www.w3.org/2001/XMLSchema" xmlns:xs="http://www.w3.org/2001/XMLSchema" xmlns:p="http://schemas.microsoft.com/office/2006/metadata/properties" xmlns:ns2="c6e0ef0a-901c-4d97-9195-4667a3558c06" targetNamespace="http://schemas.microsoft.com/office/2006/metadata/properties" ma:root="true" ma:fieldsID="c156594308f0bfdecbf92887e0b1d345" ns2:_="">
    <xsd:import namespace="c6e0ef0a-901c-4d97-9195-4667a3558c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e0ef0a-901c-4d97-9195-4667a3558c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F92C40-09FC-419B-9E65-11169D9CB018}"/>
</file>

<file path=customXml/itemProps2.xml><?xml version="1.0" encoding="utf-8"?>
<ds:datastoreItem xmlns:ds="http://schemas.openxmlformats.org/officeDocument/2006/customXml" ds:itemID="{2827B133-07E0-43EF-83BA-4D855B6E5B18}"/>
</file>

<file path=customXml/itemProps3.xml><?xml version="1.0" encoding="utf-8"?>
<ds:datastoreItem xmlns:ds="http://schemas.openxmlformats.org/officeDocument/2006/customXml" ds:itemID="{1784DB7D-D8D7-40B2-82DC-E7332D9E84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 Ford (Meadowlane Primary School)</dc:creator>
  <cp:keywords/>
  <dc:description/>
  <cp:lastModifiedBy/>
  <cp:revision/>
  <dcterms:created xsi:type="dcterms:W3CDTF">2026-05-11T10:36:57Z</dcterms:created>
  <dcterms:modified xsi:type="dcterms:W3CDTF">2026-09-14T10:54:26Z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0x01010095E905721EE58042B5ADE264897FA66F</vt:lpwstr>
  </property>
</Properties>
</file>